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nishi\Desktop\"/>
    </mc:Choice>
  </mc:AlternateContent>
  <xr:revisionPtr revIDLastSave="0" documentId="13_ncr:1_{E53315A9-1151-4734-9DCA-595BD5D95399}" xr6:coauthVersionLast="40" xr6:coauthVersionMax="40" xr10:uidLastSave="{00000000-0000-0000-0000-000000000000}"/>
  <bookViews>
    <workbookView xWindow="-98" yWindow="-98" windowWidth="20715" windowHeight="13276" xr2:uid="{35F81061-A028-4058-AD83-E1C3E863C21B}"/>
  </bookViews>
  <sheets>
    <sheet name="老後資金準備金確認シート" sheetId="1" r:id="rId1"/>
    <sheet name="減債基金係数表" sheetId="2" r:id="rId2"/>
  </sheets>
  <definedNames>
    <definedName name="_xlnm.Print_Area" localSheetId="0">老後資金準備金確認シート!$A$1:$P$106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1" l="1"/>
  <c r="E36" i="1" l="1"/>
  <c r="B48" i="1"/>
  <c r="B36" i="1"/>
  <c r="H48" i="1" l="1"/>
  <c r="E57" i="1"/>
  <c r="G57" i="1" s="1"/>
  <c r="F3" i="2" l="1"/>
  <c r="F6" i="2"/>
  <c r="F31" i="2"/>
  <c r="F11" i="2"/>
  <c r="F16" i="2"/>
  <c r="F9" i="2"/>
  <c r="H46" i="1"/>
  <c r="F14" i="2"/>
  <c r="F15" i="2"/>
  <c r="F47" i="2"/>
  <c r="F33" i="2"/>
  <c r="F50" i="2"/>
  <c r="F35" i="2"/>
  <c r="F17" i="2"/>
  <c r="F42" i="2"/>
  <c r="F27" i="2"/>
  <c r="F51" i="2"/>
  <c r="F41" i="2"/>
  <c r="F4" i="2"/>
  <c r="F20" i="2"/>
  <c r="F28" i="2"/>
  <c r="F44" i="2"/>
  <c r="F48" i="2"/>
  <c r="F21" i="2"/>
  <c r="F49" i="2"/>
  <c r="F10" i="2"/>
  <c r="F38" i="2"/>
  <c r="F36" i="2"/>
  <c r="I46" i="1"/>
  <c r="F19" i="2"/>
  <c r="F43" i="2"/>
  <c r="F13" i="2"/>
  <c r="F45" i="2"/>
  <c r="F26" i="2"/>
  <c r="F12" i="2"/>
  <c r="F32" i="2"/>
  <c r="F2" i="2"/>
  <c r="F29" i="2"/>
  <c r="F46" i="2"/>
  <c r="F18" i="2"/>
  <c r="F7" i="2"/>
  <c r="F23" i="2"/>
  <c r="F39" i="2"/>
  <c r="F5" i="2"/>
  <c r="F25" i="2"/>
  <c r="F34" i="2"/>
  <c r="F8" i="2"/>
  <c r="F24" i="2"/>
  <c r="F40" i="2"/>
  <c r="F37" i="2"/>
  <c r="L48" i="1"/>
  <c r="F22" i="2"/>
  <c r="F30" i="2"/>
  <c r="E88" i="1"/>
  <c r="C105" i="1"/>
  <c r="C103" i="1"/>
  <c r="I100" i="1"/>
  <c r="C100" i="1"/>
  <c r="G100" i="1" s="1"/>
  <c r="I80" i="1"/>
  <c r="G76" i="1"/>
  <c r="C76" i="1"/>
  <c r="E71" i="1"/>
  <c r="G71" i="1" s="1"/>
  <c r="G62" i="1"/>
  <c r="C62" i="1"/>
  <c r="N48" i="1" l="1"/>
  <c r="K100" i="1"/>
  <c r="E45" i="1" s="1"/>
  <c r="K105" i="1"/>
  <c r="H36" i="1" s="1"/>
  <c r="H34" i="1" s="1"/>
  <c r="G73" i="1"/>
  <c r="K73" i="1" s="1"/>
  <c r="C84" i="1" s="1"/>
  <c r="K76" i="1"/>
  <c r="C85" i="1" s="1"/>
  <c r="K62" i="1"/>
  <c r="C67" i="1" s="1"/>
  <c r="G59" i="1"/>
  <c r="K59" i="1" s="1"/>
  <c r="C66" i="1" s="1"/>
  <c r="D18" i="2" l="1"/>
  <c r="D46" i="2"/>
  <c r="D26" i="2"/>
  <c r="D41" i="2"/>
  <c r="D9" i="2"/>
  <c r="D2" i="2"/>
  <c r="D36" i="2"/>
  <c r="D20" i="2"/>
  <c r="D4" i="2"/>
  <c r="D29" i="2"/>
  <c r="D51" i="2"/>
  <c r="D35" i="2"/>
  <c r="D19" i="2"/>
  <c r="D34" i="2"/>
  <c r="D6" i="2"/>
  <c r="D30" i="2"/>
  <c r="D33" i="2"/>
  <c r="D48" i="2"/>
  <c r="D32" i="2"/>
  <c r="D16" i="2"/>
  <c r="D21" i="2"/>
  <c r="D47" i="2"/>
  <c r="D31" i="2"/>
  <c r="D15" i="2"/>
  <c r="D50" i="2"/>
  <c r="D22" i="2"/>
  <c r="D10" i="2"/>
  <c r="D25" i="2"/>
  <c r="D44" i="2"/>
  <c r="D28" i="2"/>
  <c r="D12" i="2"/>
  <c r="D45" i="2"/>
  <c r="D13" i="2"/>
  <c r="D43" i="2"/>
  <c r="D27" i="2"/>
  <c r="D11" i="2"/>
  <c r="D3" i="2"/>
  <c r="D42" i="2"/>
  <c r="D38" i="2"/>
  <c r="D14" i="2"/>
  <c r="D49" i="2"/>
  <c r="D17" i="2"/>
  <c r="L36" i="1"/>
  <c r="D40" i="2"/>
  <c r="D24" i="2"/>
  <c r="D8" i="2"/>
  <c r="D37" i="2"/>
  <c r="D5" i="2"/>
  <c r="D39" i="2"/>
  <c r="D23" i="2"/>
  <c r="D7" i="2"/>
  <c r="B45" i="1"/>
  <c r="E33" i="1"/>
  <c r="G80" i="1"/>
  <c r="K80" i="1" s="1"/>
  <c r="K90" i="1" s="1"/>
  <c r="B33" i="1" s="1"/>
  <c r="H33" i="1" l="1"/>
  <c r="I34" i="1" s="1"/>
  <c r="C39" i="2" s="1"/>
  <c r="H45" i="1"/>
  <c r="E6" i="2" s="1"/>
  <c r="N36" i="1"/>
  <c r="E38" i="2" l="1"/>
  <c r="C16" i="2"/>
  <c r="C36" i="2"/>
  <c r="C9" i="2"/>
  <c r="C33" i="2"/>
  <c r="C2" i="2"/>
  <c r="C22" i="2"/>
  <c r="C50" i="2"/>
  <c r="C27" i="2"/>
  <c r="C4" i="2"/>
  <c r="C24" i="2"/>
  <c r="C48" i="2"/>
  <c r="C21" i="2"/>
  <c r="C41" i="2"/>
  <c r="C14" i="2"/>
  <c r="C34" i="2"/>
  <c r="C11" i="2"/>
  <c r="C47" i="2"/>
  <c r="C8" i="2"/>
  <c r="C32" i="2"/>
  <c r="C5" i="2"/>
  <c r="C25" i="2"/>
  <c r="C49" i="2"/>
  <c r="C18" i="2"/>
  <c r="C38" i="2"/>
  <c r="C19" i="2"/>
  <c r="C51" i="2"/>
  <c r="L33" i="1"/>
  <c r="L39" i="1" s="1"/>
  <c r="C20" i="2"/>
  <c r="C40" i="2"/>
  <c r="C17" i="2"/>
  <c r="C37" i="2"/>
  <c r="C6" i="2"/>
  <c r="C30" i="2"/>
  <c r="C3" i="2"/>
  <c r="C43" i="2"/>
  <c r="C31" i="2"/>
  <c r="C46" i="2"/>
  <c r="C15" i="2"/>
  <c r="C35" i="2"/>
  <c r="C12" i="2"/>
  <c r="C28" i="2"/>
  <c r="C44" i="2"/>
  <c r="C13" i="2"/>
  <c r="C29" i="2"/>
  <c r="C45" i="2"/>
  <c r="C10" i="2"/>
  <c r="C26" i="2"/>
  <c r="C42" i="2"/>
  <c r="C7" i="2"/>
  <c r="C23" i="2"/>
  <c r="E12" i="2"/>
  <c r="E39" i="2"/>
  <c r="E16" i="2"/>
  <c r="E41" i="2"/>
  <c r="E43" i="2"/>
  <c r="E37" i="2"/>
  <c r="E17" i="2"/>
  <c r="E7" i="2"/>
  <c r="E21" i="2"/>
  <c r="E42" i="2"/>
  <c r="E13" i="2"/>
  <c r="E27" i="2"/>
  <c r="E23" i="2"/>
  <c r="E51" i="2"/>
  <c r="E25" i="2"/>
  <c r="E30" i="2"/>
  <c r="E47" i="2"/>
  <c r="E34" i="2"/>
  <c r="E33" i="2"/>
  <c r="E3" i="2"/>
  <c r="E18" i="2"/>
  <c r="E29" i="2"/>
  <c r="E2" i="2"/>
  <c r="L45" i="1"/>
  <c r="E9" i="2"/>
  <c r="E11" i="2"/>
  <c r="E36" i="2"/>
  <c r="E46" i="2"/>
  <c r="E48" i="2"/>
  <c r="E35" i="2"/>
  <c r="E26" i="2"/>
  <c r="E40" i="2"/>
  <c r="E5" i="2"/>
  <c r="E14" i="2"/>
  <c r="E44" i="2"/>
  <c r="E31" i="2"/>
  <c r="E22" i="2"/>
  <c r="E24" i="2"/>
  <c r="E50" i="2"/>
  <c r="E20" i="2"/>
  <c r="E49" i="2"/>
  <c r="E32" i="2"/>
  <c r="E19" i="2"/>
  <c r="E10" i="2"/>
  <c r="E8" i="2"/>
  <c r="E4" i="2"/>
  <c r="E45" i="2"/>
  <c r="E28" i="2"/>
  <c r="E15" i="2"/>
  <c r="N33" i="1" l="1"/>
  <c r="N39" i="1" s="1"/>
  <c r="N45" i="1"/>
  <c r="N51" i="1" s="1"/>
  <c r="L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author>
  </authors>
  <commentList>
    <comment ref="B100" authorId="0" shapeId="0" xr:uid="{1B3F7D04-644C-4FD9-998B-8F23DCA972D4}">
      <text>
        <r>
          <rPr>
            <sz val="9"/>
            <color indexed="81"/>
            <rFont val="MS P ゴシック"/>
            <family val="3"/>
            <charset val="128"/>
          </rPr>
          <t>食費や光熱費、住居費など一ヵ月にかかる総額</t>
        </r>
      </text>
    </comment>
  </commentList>
</comments>
</file>

<file path=xl/sharedStrings.xml><?xml version="1.0" encoding="utf-8"?>
<sst xmlns="http://schemas.openxmlformats.org/spreadsheetml/2006/main" count="184" uniqueCount="107">
  <si>
    <t>老後資金準備金額確認シート</t>
  </si>
  <si>
    <t>基礎年金</t>
    <rPh sb="0" eb="2">
      <t>キソ</t>
    </rPh>
    <rPh sb="2" eb="4">
      <t>ネンキン</t>
    </rPh>
    <phoneticPr fontId="2"/>
  </si>
  <si>
    <t>×</t>
    <phoneticPr fontId="2"/>
  </si>
  <si>
    <t>ヵ月</t>
    <rPh sb="1" eb="2">
      <t>ゲツ</t>
    </rPh>
    <phoneticPr fontId="2"/>
  </si>
  <si>
    <t>円</t>
    <rPh sb="0" eb="1">
      <t>エン</t>
    </rPh>
    <phoneticPr fontId="2"/>
  </si>
  <si>
    <t>厚生年金</t>
    <rPh sb="0" eb="2">
      <t>コウセイ</t>
    </rPh>
    <rPh sb="2" eb="4">
      <t>ネンキン</t>
    </rPh>
    <phoneticPr fontId="2"/>
  </si>
  <si>
    <t>÷</t>
    <phoneticPr fontId="2"/>
  </si>
  <si>
    <t>－</t>
  </si>
  <si>
    <t>＝</t>
  </si>
  <si>
    <t>＝</t>
    <phoneticPr fontId="2"/>
  </si>
  <si>
    <t>=</t>
    <phoneticPr fontId="2"/>
  </si>
  <si>
    <t>(円)</t>
    <rPh sb="1" eb="2">
      <t>エン</t>
    </rPh>
    <phoneticPr fontId="2"/>
  </si>
  <si>
    <t>(ヵ月)</t>
    <rPh sb="2" eb="3">
      <t>ゲツ</t>
    </rPh>
    <phoneticPr fontId="2"/>
  </si>
  <si>
    <t>↓</t>
    <phoneticPr fontId="2"/>
  </si>
  <si>
    <t>※基礎年金はこれから未納は無い前提</t>
    <rPh sb="1" eb="3">
      <t>キソ</t>
    </rPh>
    <rPh sb="3" eb="5">
      <t>ネンキン</t>
    </rPh>
    <rPh sb="10" eb="12">
      <t>ミノウ</t>
    </rPh>
    <rPh sb="13" eb="14">
      <t>ナ</t>
    </rPh>
    <rPh sb="15" eb="17">
      <t>ゼンテイ</t>
    </rPh>
    <phoneticPr fontId="2"/>
  </si>
  <si>
    <t>※任意加入は考慮しない</t>
    <rPh sb="1" eb="3">
      <t>ニンイ</t>
    </rPh>
    <rPh sb="3" eb="5">
      <t>カニュウ</t>
    </rPh>
    <rPh sb="6" eb="8">
      <t>コウリョ</t>
    </rPh>
    <phoneticPr fontId="2"/>
  </si>
  <si>
    <t>※厚生年金はこれまでの加入年数に加えて今後法人化する場合はその予定の月数を加えと平均年収にも反映させる</t>
    <rPh sb="1" eb="3">
      <t>コウセイ</t>
    </rPh>
    <rPh sb="3" eb="5">
      <t>ネンキン</t>
    </rPh>
    <rPh sb="11" eb="13">
      <t>カニュウ</t>
    </rPh>
    <rPh sb="13" eb="15">
      <t>ネンスウ</t>
    </rPh>
    <rPh sb="16" eb="17">
      <t>クワ</t>
    </rPh>
    <rPh sb="19" eb="21">
      <t>コンゴ</t>
    </rPh>
    <rPh sb="21" eb="24">
      <t>ホウジンカ</t>
    </rPh>
    <rPh sb="26" eb="28">
      <t>バアイ</t>
    </rPh>
    <rPh sb="31" eb="33">
      <t>ヨテイ</t>
    </rPh>
    <rPh sb="34" eb="36">
      <t>ツキスウ</t>
    </rPh>
    <rPh sb="37" eb="38">
      <t>クワ</t>
    </rPh>
    <rPh sb="40" eb="42">
      <t>ヘイキン</t>
    </rPh>
    <rPh sb="42" eb="44">
      <t>ネンシュウ</t>
    </rPh>
    <rPh sb="46" eb="48">
      <t>ハンエイ</t>
    </rPh>
    <phoneticPr fontId="2"/>
  </si>
  <si>
    <t>※基礎年金の未納分や厚生年金の加入月数はねんきん定期便やねんきんネットで確認ができます</t>
    <rPh sb="1" eb="5">
      <t>キソネンキン</t>
    </rPh>
    <rPh sb="6" eb="8">
      <t>ミノウ</t>
    </rPh>
    <rPh sb="8" eb="9">
      <t>ブン</t>
    </rPh>
    <rPh sb="10" eb="12">
      <t>コウセイ</t>
    </rPh>
    <rPh sb="12" eb="14">
      <t>ネンキン</t>
    </rPh>
    <rPh sb="15" eb="17">
      <t>カニュウ</t>
    </rPh>
    <rPh sb="17" eb="19">
      <t>ツキスウ</t>
    </rPh>
    <rPh sb="24" eb="26">
      <t>テイキ</t>
    </rPh>
    <rPh sb="26" eb="27">
      <t>ビン</t>
    </rPh>
    <rPh sb="36" eb="38">
      <t>カクニン</t>
    </rPh>
    <phoneticPr fontId="2"/>
  </si>
  <si>
    <t>収入</t>
    <rPh sb="0" eb="2">
      <t>シュウニュウ</t>
    </rPh>
    <phoneticPr fontId="2"/>
  </si>
  <si>
    <t>支出</t>
    <rPh sb="0" eb="2">
      <t>シシュツ</t>
    </rPh>
    <phoneticPr fontId="2"/>
  </si>
  <si>
    <t>生活費</t>
    <rPh sb="0" eb="3">
      <t>セイカツヒ</t>
    </rPh>
    <phoneticPr fontId="2"/>
  </si>
  <si>
    <t>①世帯主の国民年金の未納月数は？</t>
    <rPh sb="1" eb="4">
      <t>セタイヌシ</t>
    </rPh>
    <rPh sb="5" eb="7">
      <t>コクミン</t>
    </rPh>
    <rPh sb="7" eb="9">
      <t>ネンキン</t>
    </rPh>
    <rPh sb="10" eb="12">
      <t>ミノウ</t>
    </rPh>
    <rPh sb="12" eb="14">
      <t>ツキスウ</t>
    </rPh>
    <phoneticPr fontId="2"/>
  </si>
  <si>
    <t>②世帯主の厚生年金の加入月数は？（今後の予定含む）</t>
    <rPh sb="1" eb="4">
      <t>セタイヌシ</t>
    </rPh>
    <rPh sb="5" eb="7">
      <t>コウセイ</t>
    </rPh>
    <rPh sb="7" eb="9">
      <t>ネンキン</t>
    </rPh>
    <rPh sb="10" eb="12">
      <t>カニュウ</t>
    </rPh>
    <rPh sb="12" eb="14">
      <t>ゲッスウ</t>
    </rPh>
    <rPh sb="17" eb="19">
      <t>コンゴ</t>
    </rPh>
    <rPh sb="20" eb="22">
      <t>ヨテイ</t>
    </rPh>
    <rPh sb="22" eb="23">
      <t>フク</t>
    </rPh>
    <phoneticPr fontId="2"/>
  </si>
  <si>
    <t>③厚生年金に加入時の平均年収は？</t>
    <rPh sb="1" eb="5">
      <t>コウセイネンキン</t>
    </rPh>
    <rPh sb="6" eb="8">
      <t>カニュウ</t>
    </rPh>
    <rPh sb="8" eb="9">
      <t>ジ</t>
    </rPh>
    <rPh sb="10" eb="12">
      <t>ヘイキン</t>
    </rPh>
    <rPh sb="12" eb="14">
      <t>ネンシュウ</t>
    </rPh>
    <phoneticPr fontId="2"/>
  </si>
  <si>
    <t>配偶者の年金について</t>
    <rPh sb="0" eb="3">
      <t>ハイグウシャ</t>
    </rPh>
    <rPh sb="4" eb="6">
      <t>ネンキン</t>
    </rPh>
    <phoneticPr fontId="2"/>
  </si>
  <si>
    <t>その他</t>
    <rPh sb="2" eb="3">
      <t>タ</t>
    </rPh>
    <phoneticPr fontId="2"/>
  </si>
  <si>
    <t>歳</t>
    <rPh sb="0" eb="1">
      <t>サイ</t>
    </rPh>
    <phoneticPr fontId="2"/>
  </si>
  <si>
    <t>④国民年金の未納月数は？</t>
    <rPh sb="1" eb="3">
      <t>コクミン</t>
    </rPh>
    <rPh sb="3" eb="5">
      <t>ネンキン</t>
    </rPh>
    <rPh sb="6" eb="8">
      <t>ミノウ</t>
    </rPh>
    <rPh sb="8" eb="10">
      <t>ツキスウ</t>
    </rPh>
    <phoneticPr fontId="2"/>
  </si>
  <si>
    <t>⑤厚生年金の加入月数は？（今後の予定含む）</t>
    <rPh sb="1" eb="3">
      <t>コウセイ</t>
    </rPh>
    <rPh sb="3" eb="5">
      <t>ネンキン</t>
    </rPh>
    <rPh sb="6" eb="8">
      <t>カニュウ</t>
    </rPh>
    <rPh sb="8" eb="10">
      <t>ゲッスウ</t>
    </rPh>
    <rPh sb="13" eb="15">
      <t>コンゴ</t>
    </rPh>
    <rPh sb="16" eb="18">
      <t>ヨテイ</t>
    </rPh>
    <rPh sb="18" eb="19">
      <t>フク</t>
    </rPh>
    <phoneticPr fontId="2"/>
  </si>
  <si>
    <t>⑥厚生年金加入時の平均年収は？</t>
    <rPh sb="1" eb="5">
      <t>コウセイネンキン</t>
    </rPh>
    <rPh sb="5" eb="7">
      <t>カニュウ</t>
    </rPh>
    <rPh sb="7" eb="8">
      <t>ジ</t>
    </rPh>
    <rPh sb="9" eb="11">
      <t>ヘイキン</t>
    </rPh>
    <rPh sb="11" eb="13">
      <t>ネンシュウ</t>
    </rPh>
    <phoneticPr fontId="2"/>
  </si>
  <si>
    <t>⑧何歳までの老後資金準備を想定しますか？</t>
    <rPh sb="1" eb="3">
      <t>ナンサイ</t>
    </rPh>
    <rPh sb="6" eb="12">
      <t>ロウゴシキンジュンビ</t>
    </rPh>
    <rPh sb="13" eb="15">
      <t>ソウテイ</t>
    </rPh>
    <phoneticPr fontId="2"/>
  </si>
  <si>
    <t>⑨65歳以降の毎月の生活費はいくらを想定しますか？</t>
    <rPh sb="3" eb="4">
      <t>サイ</t>
    </rPh>
    <rPh sb="4" eb="6">
      <t>イコウ</t>
    </rPh>
    <rPh sb="7" eb="9">
      <t>マイツキ</t>
    </rPh>
    <rPh sb="10" eb="13">
      <t>セイカツヒ</t>
    </rPh>
    <rPh sb="18" eb="20">
      <t>ソウテイ</t>
    </rPh>
    <phoneticPr fontId="2"/>
  </si>
  <si>
    <t>②（ヵ月）</t>
    <rPh sb="3" eb="4">
      <t>ゲツ</t>
    </rPh>
    <phoneticPr fontId="2"/>
  </si>
  <si>
    <t>①(ヵ月)</t>
    <rPh sb="3" eb="4">
      <t>ゲツ</t>
    </rPh>
    <phoneticPr fontId="2"/>
  </si>
  <si>
    <t>③（円）</t>
    <rPh sb="2" eb="3">
      <t>エン</t>
    </rPh>
    <phoneticPr fontId="2"/>
  </si>
  <si>
    <t>⑤(ヵ月)</t>
    <rPh sb="3" eb="4">
      <t>ゲツ</t>
    </rPh>
    <phoneticPr fontId="2"/>
  </si>
  <si>
    <t>④(ヵ月)</t>
    <rPh sb="3" eb="4">
      <t>ゲツ</t>
    </rPh>
    <phoneticPr fontId="2"/>
  </si>
  <si>
    <t>⑥（円）</t>
    <rPh sb="2" eb="3">
      <t>エン</t>
    </rPh>
    <phoneticPr fontId="2"/>
  </si>
  <si>
    <t>（社会保険料等分）</t>
    <rPh sb="1" eb="3">
      <t>シャカイ</t>
    </rPh>
    <rPh sb="3" eb="5">
      <t>ホケン</t>
    </rPh>
    <rPh sb="5" eb="6">
      <t>リョウ</t>
    </rPh>
    <rPh sb="6" eb="7">
      <t>ナド</t>
    </rPh>
    <rPh sb="7" eb="8">
      <t>ブン</t>
    </rPh>
    <phoneticPr fontId="2"/>
  </si>
  <si>
    <t>（円/年）</t>
    <rPh sb="1" eb="2">
      <t>エン</t>
    </rPh>
    <rPh sb="3" eb="4">
      <t>トシ</t>
    </rPh>
    <phoneticPr fontId="2"/>
  </si>
  <si>
    <t>・・・a.世帯主の基礎年金</t>
    <rPh sb="5" eb="8">
      <t>セタイヌシ</t>
    </rPh>
    <rPh sb="9" eb="11">
      <t>キソ</t>
    </rPh>
    <rPh sb="11" eb="13">
      <t>ネンキン</t>
    </rPh>
    <phoneticPr fontId="2"/>
  </si>
  <si>
    <t>・・・b.世帯主の厚生年金</t>
    <rPh sb="5" eb="8">
      <t>セタイヌシ</t>
    </rPh>
    <rPh sb="9" eb="13">
      <t>コウセイネンキン</t>
    </rPh>
    <phoneticPr fontId="2"/>
  </si>
  <si>
    <t>・・・c.配偶者の基礎年金</t>
    <rPh sb="5" eb="8">
      <t>ハイグウシャ</t>
    </rPh>
    <rPh sb="9" eb="11">
      <t>キソ</t>
    </rPh>
    <rPh sb="11" eb="13">
      <t>ネンキン</t>
    </rPh>
    <phoneticPr fontId="2"/>
  </si>
  <si>
    <t>・・・d.配偶者の厚生年金</t>
    <rPh sb="5" eb="8">
      <t>ハイグウシャ</t>
    </rPh>
    <rPh sb="9" eb="13">
      <t>コウセイネンキン</t>
    </rPh>
    <phoneticPr fontId="2"/>
  </si>
  <si>
    <t>a＋b＋c＋d</t>
    <phoneticPr fontId="2"/>
  </si>
  <si>
    <t>⑨（円/月）</t>
    <rPh sb="2" eb="3">
      <t>エン</t>
    </rPh>
    <rPh sb="4" eb="5">
      <t>ツキ</t>
    </rPh>
    <phoneticPr fontId="2"/>
  </si>
  <si>
    <t>円（総額）</t>
    <rPh sb="0" eb="1">
      <t>エン</t>
    </rPh>
    <rPh sb="2" eb="4">
      <t>ソウガク</t>
    </rPh>
    <phoneticPr fontId="2"/>
  </si>
  <si>
    <t>⑩予備資金はいくらを想定しますか？</t>
    <rPh sb="1" eb="3">
      <t>ヨビ</t>
    </rPh>
    <rPh sb="3" eb="5">
      <t>シキン</t>
    </rPh>
    <rPh sb="10" eb="12">
      <t>ソウテイ</t>
    </rPh>
    <phoneticPr fontId="2"/>
  </si>
  <si>
    <t>※リフォームや介護費用など</t>
    <phoneticPr fontId="2"/>
  </si>
  <si>
    <t>※車の買い替えや旅行など</t>
    <rPh sb="1" eb="2">
      <t>クルマ</t>
    </rPh>
    <rPh sb="3" eb="4">
      <t>カ</t>
    </rPh>
    <rPh sb="5" eb="6">
      <t>カ</t>
    </rPh>
    <rPh sb="8" eb="10">
      <t>リョコウ</t>
    </rPh>
    <phoneticPr fontId="2"/>
  </si>
  <si>
    <t>⑪その他の支出はいくらくらいありますか？</t>
    <rPh sb="3" eb="4">
      <t>タ</t>
    </rPh>
    <rPh sb="5" eb="7">
      <t>シシュツ</t>
    </rPh>
    <phoneticPr fontId="2"/>
  </si>
  <si>
    <t>＜質問＞</t>
    <rPh sb="1" eb="3">
      <t>シツモン</t>
    </rPh>
    <phoneticPr fontId="2"/>
  </si>
  <si>
    <t>世帯主の年金</t>
    <rPh sb="0" eb="3">
      <t>セタイヌシ</t>
    </rPh>
    <rPh sb="4" eb="6">
      <t>ネンキン</t>
    </rPh>
    <phoneticPr fontId="2"/>
  </si>
  <si>
    <t>支出について</t>
    <rPh sb="0" eb="2">
      <t>シシュツ</t>
    </rPh>
    <phoneticPr fontId="2"/>
  </si>
  <si>
    <t>結果</t>
    <rPh sb="0" eb="2">
      <t>ケッカ</t>
    </rPh>
    <phoneticPr fontId="2"/>
  </si>
  <si>
    <t>予備資金</t>
    <rPh sb="0" eb="2">
      <t>ヨビ</t>
    </rPh>
    <rPh sb="2" eb="4">
      <t>シキン</t>
    </rPh>
    <phoneticPr fontId="2"/>
  </si>
  <si>
    <t>その他支出</t>
    <rPh sb="2" eb="3">
      <t>タ</t>
    </rPh>
    <rPh sb="3" eb="5">
      <t>シシュツ</t>
    </rPh>
    <phoneticPr fontId="2"/>
  </si>
  <si>
    <t>⑧－６５歳（年）</t>
    <rPh sb="4" eb="5">
      <t>サイ</t>
    </rPh>
    <rPh sb="6" eb="7">
      <t>ネン</t>
    </rPh>
    <phoneticPr fontId="2"/>
  </si>
  <si>
    <t>・・・ｆ</t>
    <phoneticPr fontId="2"/>
  </si>
  <si>
    <t>e+f</t>
    <phoneticPr fontId="2"/>
  </si>
  <si>
    <t>・・・老後収入</t>
    <rPh sb="3" eb="5">
      <t>ロウゴ</t>
    </rPh>
    <rPh sb="5" eb="7">
      <t>シュウニュウ</t>
    </rPh>
    <phoneticPr fontId="2"/>
  </si>
  <si>
    <t>・・・e.年金収入合計</t>
    <phoneticPr fontId="2"/>
  </si>
  <si>
    <t>・・・ｈ</t>
    <phoneticPr fontId="2"/>
  </si>
  <si>
    <t>・・・ｇ.生活費合計</t>
    <rPh sb="5" eb="8">
      <t>セイカツヒ</t>
    </rPh>
    <rPh sb="8" eb="10">
      <t>ゴウケイ</t>
    </rPh>
    <phoneticPr fontId="2"/>
  </si>
  <si>
    <t>・・・i</t>
    <phoneticPr fontId="2"/>
  </si>
  <si>
    <t xml:space="preserve">円 </t>
    <rPh sb="0" eb="1">
      <t>エン</t>
    </rPh>
    <phoneticPr fontId="2"/>
  </si>
  <si>
    <t>－</t>
    <phoneticPr fontId="2"/>
  </si>
  <si>
    <t>h+i</t>
    <phoneticPr fontId="2"/>
  </si>
  <si>
    <t>・・・まとまった資金合計</t>
    <rPh sb="8" eb="10">
      <t>シキン</t>
    </rPh>
    <rPh sb="10" eb="12">
      <t>ゴウケイ</t>
    </rPh>
    <phoneticPr fontId="2"/>
  </si>
  <si>
    <t>〈計算式詳細〉</t>
    <rPh sb="1" eb="4">
      <t>ケイサンシキ</t>
    </rPh>
    <rPh sb="4" eb="6">
      <t>ショウサイ</t>
    </rPh>
    <phoneticPr fontId="2"/>
  </si>
  <si>
    <t>老後支出（生活費）合計</t>
    <rPh sb="0" eb="2">
      <t>ロウゴ</t>
    </rPh>
    <rPh sb="2" eb="4">
      <t>シシュツ</t>
    </rPh>
    <rPh sb="5" eb="8">
      <t>セイカツヒ</t>
    </rPh>
    <rPh sb="9" eb="11">
      <t>ゴウケイ</t>
    </rPh>
    <phoneticPr fontId="2"/>
  </si>
  <si>
    <t>⑦子供や親族からの援助や相続はありますか？</t>
    <rPh sb="1" eb="3">
      <t>コドモ</t>
    </rPh>
    <rPh sb="4" eb="6">
      <t>シンゾク</t>
    </rPh>
    <rPh sb="9" eb="11">
      <t>エンジョ</t>
    </rPh>
    <rPh sb="12" eb="14">
      <t>ソウゾク</t>
    </rPh>
    <phoneticPr fontId="2"/>
  </si>
  <si>
    <t>⑦子供や親続からの援助や相続</t>
    <rPh sb="5" eb="6">
      <t>ゾク</t>
    </rPh>
    <rPh sb="12" eb="14">
      <t>ソウゾク</t>
    </rPh>
    <phoneticPr fontId="2"/>
  </si>
  <si>
    <t>　老後年金準備金額</t>
    <rPh sb="1" eb="3">
      <t>ロウゴ</t>
    </rPh>
    <rPh sb="3" eb="5">
      <t>ネンキン</t>
    </rPh>
    <rPh sb="5" eb="7">
      <t>ジュンビ</t>
    </rPh>
    <rPh sb="7" eb="9">
      <t>キンガク</t>
    </rPh>
    <phoneticPr fontId="2"/>
  </si>
  <si>
    <t xml:space="preserve"> 老後一時資金準備金額</t>
    <rPh sb="1" eb="3">
      <t>ロウゴ</t>
    </rPh>
    <rPh sb="3" eb="5">
      <t>イチジ</t>
    </rPh>
    <rPh sb="5" eb="7">
      <t>シキン</t>
    </rPh>
    <rPh sb="7" eb="9">
      <t>ジュンビ</t>
    </rPh>
    <rPh sb="9" eb="11">
      <t>キンガク</t>
    </rPh>
    <phoneticPr fontId="2"/>
  </si>
  <si>
    <t>歳</t>
    <rPh sb="0" eb="1">
      <t>サイ</t>
    </rPh>
    <phoneticPr fontId="2"/>
  </si>
  <si>
    <t>世帯主年齢</t>
    <rPh sb="0" eb="2">
      <t>セタイ</t>
    </rPh>
    <rPh sb="2" eb="3">
      <t>ヌシ</t>
    </rPh>
    <rPh sb="3" eb="5">
      <t>ネンレイ</t>
    </rPh>
    <phoneticPr fontId="2"/>
  </si>
  <si>
    <t>もし毎月準備するなら・・・</t>
    <rPh sb="2" eb="4">
      <t>マイツキ</t>
    </rPh>
    <rPh sb="4" eb="6">
      <t>ジュンビ</t>
    </rPh>
    <phoneticPr fontId="2"/>
  </si>
  <si>
    <t>合計</t>
    <rPh sb="0" eb="2">
      <t>ゴウケイ</t>
    </rPh>
    <phoneticPr fontId="2"/>
  </si>
  <si>
    <t>減債基金係数</t>
    <rPh sb="0" eb="4">
      <t>ゲンサイキキン</t>
    </rPh>
    <rPh sb="4" eb="6">
      <t>ケイスウ</t>
    </rPh>
    <phoneticPr fontId="2"/>
  </si>
  <si>
    <t>老後年金準備金額</t>
    <phoneticPr fontId="2"/>
  </si>
  <si>
    <t>老後一時資金準備金額</t>
    <phoneticPr fontId="2"/>
  </si>
  <si>
    <t>円</t>
    <rPh sb="0" eb="1">
      <t>エン</t>
    </rPh>
    <phoneticPr fontId="2"/>
  </si>
  <si>
    <t>準備金</t>
    <rPh sb="0" eb="2">
      <t>ジュンビ</t>
    </rPh>
    <rPh sb="2" eb="3">
      <t>キン</t>
    </rPh>
    <phoneticPr fontId="2"/>
  </si>
  <si>
    <t>老後年金収入合計</t>
    <rPh sb="0" eb="2">
      <t>ロウゴ</t>
    </rPh>
    <rPh sb="2" eb="4">
      <t>ネンキン</t>
    </rPh>
    <rPh sb="4" eb="6">
      <t>シュウニュウ</t>
    </rPh>
    <rPh sb="6" eb="8">
      <t>ゴウケイ</t>
    </rPh>
    <phoneticPr fontId="2"/>
  </si>
  <si>
    <t>（例：大学1,2年次などの学生納付特例期間分）</t>
    <rPh sb="1" eb="2">
      <t>レイ</t>
    </rPh>
    <rPh sb="3" eb="5">
      <t>ダイガク</t>
    </rPh>
    <rPh sb="8" eb="9">
      <t>ネン</t>
    </rPh>
    <rPh sb="9" eb="10">
      <t>ジ</t>
    </rPh>
    <rPh sb="13" eb="15">
      <t>ガクセイ</t>
    </rPh>
    <rPh sb="15" eb="17">
      <t>ノウフ</t>
    </rPh>
    <rPh sb="17" eb="19">
      <t>トクレイ</t>
    </rPh>
    <rPh sb="19" eb="21">
      <t>キカン</t>
    </rPh>
    <rPh sb="21" eb="22">
      <t>ブン</t>
    </rPh>
    <phoneticPr fontId="2"/>
  </si>
  <si>
    <t>（例：企業等に勤務していた期間）</t>
    <rPh sb="1" eb="2">
      <t>レイ</t>
    </rPh>
    <rPh sb="3" eb="5">
      <t>キギョウ</t>
    </rPh>
    <rPh sb="5" eb="6">
      <t>トウ</t>
    </rPh>
    <rPh sb="7" eb="9">
      <t>キンム</t>
    </rPh>
    <rPh sb="13" eb="15">
      <t>キカン</t>
    </rPh>
    <phoneticPr fontId="2"/>
  </si>
  <si>
    <t>※配偶者がいない場合は空欄</t>
    <rPh sb="1" eb="4">
      <t>ハイグウシャ</t>
    </rPh>
    <rPh sb="8" eb="10">
      <t>バアイ</t>
    </rPh>
    <rPh sb="11" eb="13">
      <t>クウラン</t>
    </rPh>
    <phoneticPr fontId="2"/>
  </si>
  <si>
    <t>（おススメは90～100歳）</t>
    <rPh sb="12" eb="13">
      <t>サイ</t>
    </rPh>
    <phoneticPr fontId="2"/>
  </si>
  <si>
    <t>※生活費＝食費や光熱費、住宅費など毎月一定でかかる金額
（一般的には一人暮らし16万円、二人暮らしは22万）</t>
    <rPh sb="1" eb="4">
      <t>セイカツヒ</t>
    </rPh>
    <rPh sb="5" eb="7">
      <t>ショクヒ</t>
    </rPh>
    <rPh sb="8" eb="11">
      <t>コウネツヒ</t>
    </rPh>
    <rPh sb="12" eb="15">
      <t>ジュウタクヒ</t>
    </rPh>
    <rPh sb="17" eb="19">
      <t>マイツキ</t>
    </rPh>
    <rPh sb="19" eb="21">
      <t>イッテイ</t>
    </rPh>
    <rPh sb="25" eb="27">
      <t>キンガク</t>
    </rPh>
    <rPh sb="29" eb="32">
      <t>イッパンテキ</t>
    </rPh>
    <rPh sb="34" eb="36">
      <t>ヒトリ</t>
    </rPh>
    <rPh sb="36" eb="37">
      <t>グ</t>
    </rPh>
    <rPh sb="41" eb="43">
      <t>マンエン</t>
    </rPh>
    <rPh sb="44" eb="46">
      <t>フタリ</t>
    </rPh>
    <rPh sb="46" eb="47">
      <t>グ</t>
    </rPh>
    <rPh sb="52" eb="53">
      <t>マン</t>
    </rPh>
    <phoneticPr fontId="2"/>
  </si>
  <si>
    <t>（教育資金や住宅資金などは除く）</t>
    <rPh sb="1" eb="3">
      <t>キョウイク</t>
    </rPh>
    <rPh sb="3" eb="5">
      <t>シキン</t>
    </rPh>
    <rPh sb="6" eb="8">
      <t>ジュウタク</t>
    </rPh>
    <rPh sb="8" eb="10">
      <t>シキン</t>
    </rPh>
    <rPh sb="13" eb="14">
      <t>ノゾ</t>
    </rPh>
    <phoneticPr fontId="2"/>
  </si>
  <si>
    <t>基礎年金</t>
    <rPh sb="0" eb="2">
      <t>キソ</t>
    </rPh>
    <rPh sb="2" eb="4">
      <t>ネンキン</t>
    </rPh>
    <phoneticPr fontId="2"/>
  </si>
  <si>
    <t>厚生年金</t>
    <rPh sb="0" eb="2">
      <t>コウセイ</t>
    </rPh>
    <rPh sb="2" eb="4">
      <t>ネンキン</t>
    </rPh>
    <phoneticPr fontId="2"/>
  </si>
  <si>
    <t>繰り下げ受給した場合</t>
    <rPh sb="0" eb="1">
      <t>ク</t>
    </rPh>
    <rPh sb="2" eb="3">
      <t>サ</t>
    </rPh>
    <rPh sb="4" eb="6">
      <t>ジュキュウ</t>
    </rPh>
    <rPh sb="8" eb="10">
      <t>バアイ</t>
    </rPh>
    <phoneticPr fontId="2"/>
  </si>
  <si>
    <t>利率０%</t>
    <rPh sb="0" eb="2">
      <t>リリツ</t>
    </rPh>
    <phoneticPr fontId="2"/>
  </si>
  <si>
    <t>　　３％で運用</t>
    <rPh sb="5" eb="7">
      <t>ウンヨウ</t>
    </rPh>
    <phoneticPr fontId="2"/>
  </si>
  <si>
    <t>利率０％</t>
    <rPh sb="0" eb="2">
      <t>リリツ</t>
    </rPh>
    <phoneticPr fontId="2"/>
  </si>
  <si>
    <t>収入について</t>
  </si>
  <si>
    <t>※退職金等がある場合は含める</t>
    <rPh sb="1" eb="4">
      <t>タイショクキン</t>
    </rPh>
    <rPh sb="4" eb="5">
      <t>トウ</t>
    </rPh>
    <rPh sb="8" eb="10">
      <t>バアイ</t>
    </rPh>
    <rPh sb="11" eb="12">
      <t>フク</t>
    </rPh>
    <phoneticPr fontId="2"/>
  </si>
  <si>
    <t xml:space="preserve">                   老後資金として準備している金額</t>
    <rPh sb="19" eb="21">
      <t>ロウゴ</t>
    </rPh>
    <rPh sb="21" eb="23">
      <t>シキン</t>
    </rPh>
    <rPh sb="26" eb="28">
      <t>ジュンビ</t>
    </rPh>
    <rPh sb="32" eb="34">
      <t>キンガク</t>
    </rPh>
    <phoneticPr fontId="2"/>
  </si>
  <si>
    <t>【世帯主】</t>
  </si>
  <si>
    <t>【配偶者】</t>
    <rPh sb="1" eb="4">
      <t>ハイグウシャ</t>
    </rPh>
    <phoneticPr fontId="2"/>
  </si>
  <si>
    <t>※繰り下げ受給時の加給年金等の調整は考慮していない</t>
    <rPh sb="1" eb="2">
      <t>ク</t>
    </rPh>
    <rPh sb="3" eb="4">
      <t>サ</t>
    </rPh>
    <rPh sb="5" eb="7">
      <t>ジュキュウ</t>
    </rPh>
    <rPh sb="7" eb="8">
      <t>ジ</t>
    </rPh>
    <rPh sb="9" eb="11">
      <t>カキュウ</t>
    </rPh>
    <rPh sb="15" eb="17">
      <t>チョウセイ</t>
    </rPh>
    <phoneticPr fontId="2"/>
  </si>
  <si>
    <t xml:space="preserve"> 試算結果</t>
    <rPh sb="1" eb="3">
      <t>シサン</t>
    </rPh>
    <rPh sb="3" eb="5">
      <t>ケッカ</t>
    </rPh>
    <phoneticPr fontId="2"/>
  </si>
  <si>
    <t>5年繰り下げ受給した場合</t>
    <rPh sb="1" eb="2">
      <t>ネン</t>
    </rPh>
    <rPh sb="2" eb="3">
      <t>ク</t>
    </rPh>
    <rPh sb="4" eb="5">
      <t>サ</t>
    </rPh>
    <rPh sb="6" eb="8">
      <t>ジュキュウ</t>
    </rPh>
    <rPh sb="10" eb="12">
      <t>バアイ</t>
    </rPh>
    <phoneticPr fontId="2"/>
  </si>
  <si>
    <t>繰り下げ受給老後年金準備金額</t>
    <rPh sb="0" eb="1">
      <t>ク</t>
    </rPh>
    <rPh sb="2" eb="3">
      <t>サ</t>
    </rPh>
    <rPh sb="4" eb="6">
      <t>ジュキュウ</t>
    </rPh>
    <phoneticPr fontId="2"/>
  </si>
  <si>
    <t>繰り下げ受給老後一時資金準備金額</t>
    <rPh sb="0" eb="1">
      <t>ク</t>
    </rPh>
    <rPh sb="2" eb="3">
      <t>サ</t>
    </rPh>
    <rPh sb="4" eb="6">
      <t>ジュキュウ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</si>
</sst>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0;[$¥-411]#,##0"/>
    <numFmt numFmtId="177" formatCode="0.0000_ "/>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9"/>
      <color indexed="81"/>
      <name val="MS P ゴシック"/>
      <family val="3"/>
      <charset val="128"/>
    </font>
    <font>
      <b/>
      <sz val="14"/>
      <color theme="1"/>
      <name val="游ゴシック"/>
      <family val="3"/>
      <charset val="128"/>
      <scheme val="minor"/>
    </font>
    <font>
      <b/>
      <sz val="11"/>
      <color rgb="FFFF0000"/>
      <name val="游ゴシック"/>
      <family val="3"/>
      <charset val="128"/>
      <scheme val="minor"/>
    </font>
    <font>
      <b/>
      <sz val="11"/>
      <color theme="4"/>
      <name val="游ゴシック"/>
      <family val="3"/>
      <charset val="128"/>
      <scheme val="minor"/>
    </font>
    <font>
      <sz val="11"/>
      <color theme="4"/>
      <name val="游ゴシック"/>
      <family val="3"/>
      <charset val="128"/>
      <scheme val="minor"/>
    </font>
    <font>
      <sz val="11"/>
      <color rgb="FFFF0000"/>
      <name val="游ゴシック"/>
      <family val="3"/>
      <charset val="128"/>
      <scheme val="minor"/>
    </font>
    <font>
      <sz val="11"/>
      <name val="游ゴシック"/>
      <family val="3"/>
      <charset val="128"/>
      <scheme val="minor"/>
    </font>
    <font>
      <b/>
      <sz val="16"/>
      <color theme="1"/>
      <name val="游ゴシック"/>
      <family val="3"/>
      <charset val="128"/>
      <scheme val="minor"/>
    </font>
    <font>
      <b/>
      <sz val="16"/>
      <name val="游ゴシック"/>
      <family val="3"/>
      <charset val="128"/>
      <scheme val="minor"/>
    </font>
    <font>
      <sz val="11"/>
      <name val="Arial"/>
      <family val="2"/>
    </font>
    <font>
      <sz val="9"/>
      <name val="Arial"/>
      <family val="2"/>
    </font>
    <font>
      <b/>
      <sz val="11"/>
      <color theme="5"/>
      <name val="游ゴシック"/>
      <family val="3"/>
      <charset val="128"/>
      <scheme val="minor"/>
    </font>
    <font>
      <b/>
      <sz val="16"/>
      <color rgb="FFFF000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4" fillId="0" borderId="0">
      <alignment vertical="center"/>
    </xf>
    <xf numFmtId="6" fontId="14" fillId="0" borderId="0" applyFont="0" applyFill="0" applyBorder="0" applyAlignment="0" applyProtection="0">
      <alignment vertical="center"/>
    </xf>
  </cellStyleXfs>
  <cellXfs count="7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0" applyNumberFormat="1">
      <alignment vertical="center"/>
    </xf>
    <xf numFmtId="6" fontId="0" fillId="0" borderId="0" xfId="2" applyFont="1">
      <alignment vertical="center"/>
    </xf>
    <xf numFmtId="0" fontId="0" fillId="2" borderId="0" xfId="0" applyFill="1" applyAlignment="1">
      <alignment horizontal="center" vertical="center"/>
    </xf>
    <xf numFmtId="0" fontId="3" fillId="0" borderId="0" xfId="0" applyFont="1">
      <alignment vertical="center"/>
    </xf>
    <xf numFmtId="0" fontId="0" fillId="0" borderId="0" xfId="0" applyAlignment="1">
      <alignment horizontal="left" vertical="center"/>
    </xf>
    <xf numFmtId="0" fontId="0" fillId="0" borderId="0" xfId="0" applyNumberFormat="1" applyAlignment="1">
      <alignment vertical="center"/>
    </xf>
    <xf numFmtId="38" fontId="0" fillId="2" borderId="0" xfId="1" applyFont="1" applyFill="1" applyAlignment="1">
      <alignment horizontal="center" vertical="center"/>
    </xf>
    <xf numFmtId="38" fontId="3" fillId="0" borderId="0" xfId="1" applyFont="1" applyAlignment="1">
      <alignment vertical="center"/>
    </xf>
    <xf numFmtId="0" fontId="3" fillId="0" borderId="0" xfId="0" applyFont="1" applyAlignment="1">
      <alignment horizontal="right" vertical="center"/>
    </xf>
    <xf numFmtId="0" fontId="0" fillId="2" borderId="0" xfId="0" applyFill="1">
      <alignment vertical="center"/>
    </xf>
    <xf numFmtId="38" fontId="0" fillId="2" borderId="0" xfId="0" applyNumberFormat="1" applyFill="1">
      <alignment vertical="center"/>
    </xf>
    <xf numFmtId="6" fontId="0" fillId="0" borderId="0" xfId="0" applyNumberFormat="1">
      <alignment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7" xfId="0" applyBorder="1" applyAlignment="1">
      <alignment horizontal="center" vertical="center"/>
    </xf>
    <xf numFmtId="0" fontId="0" fillId="0" borderId="8" xfId="0" applyBorder="1">
      <alignment vertical="center"/>
    </xf>
    <xf numFmtId="0" fontId="3" fillId="0" borderId="4" xfId="0" applyFont="1" applyBorder="1">
      <alignment vertical="center"/>
    </xf>
    <xf numFmtId="176" fontId="8" fillId="0" borderId="0" xfId="0" applyNumberFormat="1" applyFont="1">
      <alignment vertical="center"/>
    </xf>
    <xf numFmtId="0" fontId="4" fillId="0" borderId="0" xfId="0" applyFont="1">
      <alignment vertical="center"/>
    </xf>
    <xf numFmtId="0" fontId="4" fillId="0" borderId="0" xfId="0" applyFont="1" applyAlignment="1">
      <alignment horizontal="center" vertical="center"/>
    </xf>
    <xf numFmtId="176" fontId="9" fillId="0" borderId="0" xfId="0" applyNumberFormat="1" applyFont="1">
      <alignment vertical="center"/>
    </xf>
    <xf numFmtId="6" fontId="10" fillId="0" borderId="0" xfId="0" applyNumberFormat="1" applyFont="1">
      <alignment vertical="center"/>
    </xf>
    <xf numFmtId="6" fontId="3" fillId="0" borderId="0" xfId="2" applyFont="1" applyBorder="1" applyAlignment="1">
      <alignment horizontal="center" vertical="center"/>
    </xf>
    <xf numFmtId="6" fontId="11" fillId="0" borderId="4" xfId="0" applyNumberFormat="1" applyFont="1" applyBorder="1">
      <alignment vertical="center"/>
    </xf>
    <xf numFmtId="38" fontId="0" fillId="0" borderId="0" xfId="1" applyFont="1">
      <alignment vertical="center"/>
    </xf>
    <xf numFmtId="0" fontId="0" fillId="0" borderId="0" xfId="0" applyFill="1">
      <alignment vertical="center"/>
    </xf>
    <xf numFmtId="177" fontId="15" fillId="0" borderId="0" xfId="4" applyNumberFormat="1" applyFont="1">
      <alignment vertical="center"/>
    </xf>
    <xf numFmtId="177" fontId="15" fillId="0" borderId="0" xfId="4" applyNumberFormat="1" applyFont="1">
      <alignment vertical="center"/>
    </xf>
    <xf numFmtId="38" fontId="15" fillId="0" borderId="0" xfId="1" applyFont="1">
      <alignment vertical="center"/>
    </xf>
    <xf numFmtId="0" fontId="4" fillId="0" borderId="0" xfId="0" applyFont="1" applyAlignment="1">
      <alignment horizontal="left" vertical="center"/>
    </xf>
    <xf numFmtId="6" fontId="13" fillId="0" borderId="0" xfId="0" applyNumberFormat="1" applyFont="1" applyBorder="1" applyAlignment="1">
      <alignment horizontal="center" vertical="center"/>
    </xf>
    <xf numFmtId="0" fontId="0" fillId="0" borderId="0" xfId="0" applyAlignment="1">
      <alignment horizontal="center" vertical="center"/>
    </xf>
    <xf numFmtId="176" fontId="9" fillId="0" borderId="4" xfId="0" applyNumberFormat="1" applyFont="1" applyBorder="1">
      <alignment vertical="center"/>
    </xf>
    <xf numFmtId="6" fontId="7" fillId="0" borderId="6" xfId="0" applyNumberFormat="1" applyFont="1" applyBorder="1" applyAlignment="1">
      <alignment horizontal="center" vertical="center"/>
    </xf>
    <xf numFmtId="6" fontId="7" fillId="0" borderId="7" xfId="0" applyNumberFormat="1" applyFont="1" applyBorder="1" applyAlignment="1">
      <alignment horizontal="center" vertical="center"/>
    </xf>
    <xf numFmtId="0" fontId="0" fillId="0" borderId="0" xfId="0" applyBorder="1" applyAlignment="1">
      <alignment horizontal="center" vertical="center"/>
    </xf>
    <xf numFmtId="6" fontId="3" fillId="0" borderId="4" xfId="2" applyFont="1" applyBorder="1" applyAlignment="1">
      <alignment horizontal="center" vertical="center" shrinkToFit="1"/>
    </xf>
    <xf numFmtId="6" fontId="0" fillId="0" borderId="0" xfId="0" applyNumberFormat="1" applyAlignment="1">
      <alignment horizontal="center" vertical="center"/>
    </xf>
    <xf numFmtId="6" fontId="3" fillId="0" borderId="0" xfId="0" applyNumberFormat="1" applyFont="1">
      <alignment vertical="center"/>
    </xf>
    <xf numFmtId="6" fontId="3" fillId="0" borderId="0" xfId="0" applyNumberFormat="1" applyFont="1" applyAlignment="1">
      <alignment horizontal="center" vertical="center"/>
    </xf>
    <xf numFmtId="0" fontId="3" fillId="0" borderId="0" xfId="0" applyFont="1" applyAlignment="1">
      <alignment horizontal="center" vertical="center"/>
    </xf>
    <xf numFmtId="0" fontId="12" fillId="0" borderId="0" xfId="0" applyFont="1">
      <alignment vertical="center"/>
    </xf>
    <xf numFmtId="6" fontId="6" fillId="0" borderId="0" xfId="0" applyNumberFormat="1" applyFont="1">
      <alignment vertical="center"/>
    </xf>
    <xf numFmtId="0" fontId="8" fillId="0" borderId="0" xfId="0" applyFont="1">
      <alignment vertical="center"/>
    </xf>
    <xf numFmtId="0" fontId="16" fillId="0" borderId="0" xfId="0" applyFont="1">
      <alignment vertical="center"/>
    </xf>
    <xf numFmtId="0" fontId="17" fillId="0" borderId="4" xfId="0" applyFont="1" applyBorder="1">
      <alignment vertical="center"/>
    </xf>
    <xf numFmtId="6" fontId="0" fillId="3" borderId="0" xfId="2" applyFont="1" applyFill="1" applyBorder="1">
      <alignment vertical="center"/>
    </xf>
    <xf numFmtId="0" fontId="0" fillId="2" borderId="0" xfId="0" applyFill="1" applyBorder="1" applyProtection="1">
      <alignment vertical="center"/>
      <protection locked="0"/>
    </xf>
    <xf numFmtId="38" fontId="0" fillId="2" borderId="0" xfId="1" applyFont="1" applyFill="1" applyBorder="1" applyProtection="1">
      <alignment vertical="center"/>
      <protection locked="0"/>
    </xf>
    <xf numFmtId="0" fontId="0" fillId="2" borderId="0" xfId="2" applyNumberFormat="1" applyFont="1" applyFill="1" applyBorder="1" applyProtection="1">
      <alignment vertical="center"/>
      <protection locked="0"/>
    </xf>
    <xf numFmtId="6" fontId="13" fillId="0" borderId="4" xfId="0" applyNumberFormat="1" applyFont="1" applyBorder="1" applyAlignment="1">
      <alignment horizontal="center" vertical="center"/>
    </xf>
    <xf numFmtId="0" fontId="0" fillId="0" borderId="0" xfId="0" applyAlignment="1">
      <alignment horizontal="center" vertical="center"/>
    </xf>
    <xf numFmtId="6" fontId="0" fillId="0" borderId="0" xfId="2" applyFont="1" applyAlignment="1">
      <alignment horizontal="center" vertical="center"/>
    </xf>
    <xf numFmtId="6" fontId="13" fillId="0" borderId="0" xfId="0" applyNumberFormat="1" applyFont="1" applyBorder="1" applyAlignment="1">
      <alignment horizontal="center" vertical="center"/>
    </xf>
    <xf numFmtId="0" fontId="0" fillId="0" borderId="0" xfId="0" applyBorder="1" applyAlignment="1">
      <alignment horizontal="center" vertical="center"/>
    </xf>
    <xf numFmtId="6" fontId="6" fillId="0" borderId="0" xfId="0" applyNumberFormat="1" applyFont="1" applyAlignment="1">
      <alignment horizontal="center" vertical="center"/>
    </xf>
    <xf numFmtId="0" fontId="6" fillId="0" borderId="0" xfId="0" applyFont="1" applyAlignment="1">
      <alignment horizontal="center" vertical="center"/>
    </xf>
    <xf numFmtId="0" fontId="0" fillId="0" borderId="0" xfId="0" applyBorder="1" applyAlignment="1">
      <alignment vertical="center" wrapText="1"/>
    </xf>
    <xf numFmtId="0" fontId="0" fillId="0" borderId="0" xfId="0" applyAlignment="1">
      <alignment vertical="center"/>
    </xf>
    <xf numFmtId="6" fontId="12" fillId="0" borderId="4" xfId="2" applyFont="1" applyBorder="1" applyAlignment="1">
      <alignment horizontal="center" vertical="center"/>
    </xf>
    <xf numFmtId="6" fontId="0" fillId="0" borderId="0" xfId="0" applyNumberFormat="1" applyAlignment="1">
      <alignment horizontal="center" vertical="center"/>
    </xf>
  </cellXfs>
  <cellStyles count="5">
    <cellStyle name="桁区切り" xfId="1" builtinId="6"/>
    <cellStyle name="通貨" xfId="2" builtinId="7"/>
    <cellStyle name="通貨 2" xfId="4" xr:uid="{51C0DF1F-1E6E-4FC6-AAB5-2F8820E9E94A}"/>
    <cellStyle name="標準" xfId="0" builtinId="0"/>
    <cellStyle name="標準 2" xfId="3" xr:uid="{2277608A-4E05-4886-9630-89C4044966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95250</xdr:colOff>
      <xdr:row>32</xdr:row>
      <xdr:rowOff>33338</xdr:rowOff>
    </xdr:from>
    <xdr:to>
      <xdr:col>10</xdr:col>
      <xdr:colOff>619125</xdr:colOff>
      <xdr:row>32</xdr:row>
      <xdr:rowOff>309563</xdr:rowOff>
    </xdr:to>
    <xdr:sp macro="" textlink="">
      <xdr:nvSpPr>
        <xdr:cNvPr id="2" name="矢印: 右 1">
          <a:extLst>
            <a:ext uri="{FF2B5EF4-FFF2-40B4-BE49-F238E27FC236}">
              <a16:creationId xmlns:a16="http://schemas.microsoft.com/office/drawing/2014/main" id="{5E530558-081B-4BB2-8F85-54BC6667248D}"/>
            </a:ext>
          </a:extLst>
        </xdr:cNvPr>
        <xdr:cNvSpPr/>
      </xdr:nvSpPr>
      <xdr:spPr>
        <a:xfrm>
          <a:off x="7939088" y="7277101"/>
          <a:ext cx="523875"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35</xdr:row>
      <xdr:rowOff>66676</xdr:rowOff>
    </xdr:from>
    <xdr:to>
      <xdr:col>10</xdr:col>
      <xdr:colOff>619125</xdr:colOff>
      <xdr:row>36</xdr:row>
      <xdr:rowOff>14288</xdr:rowOff>
    </xdr:to>
    <xdr:sp macro="" textlink="">
      <xdr:nvSpPr>
        <xdr:cNvPr id="3" name="矢印: 右 2">
          <a:extLst>
            <a:ext uri="{FF2B5EF4-FFF2-40B4-BE49-F238E27FC236}">
              <a16:creationId xmlns:a16="http://schemas.microsoft.com/office/drawing/2014/main" id="{D0826159-F3E7-4D76-B393-D9131D6E7234}"/>
            </a:ext>
          </a:extLst>
        </xdr:cNvPr>
        <xdr:cNvSpPr/>
      </xdr:nvSpPr>
      <xdr:spPr>
        <a:xfrm>
          <a:off x="7939088" y="8086726"/>
          <a:ext cx="523875"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682624</xdr:colOff>
      <xdr:row>33</xdr:row>
      <xdr:rowOff>61912</xdr:rowOff>
    </xdr:from>
    <xdr:to>
      <xdr:col>13</xdr:col>
      <xdr:colOff>347660</xdr:colOff>
      <xdr:row>35</xdr:row>
      <xdr:rowOff>7938</xdr:rowOff>
    </xdr:to>
    <xdr:sp macro="" textlink="">
      <xdr:nvSpPr>
        <xdr:cNvPr id="5" name="矢印: 右 4">
          <a:extLst>
            <a:ext uri="{FF2B5EF4-FFF2-40B4-BE49-F238E27FC236}">
              <a16:creationId xmlns:a16="http://schemas.microsoft.com/office/drawing/2014/main" id="{3F3030D5-4C64-4911-B599-3359595195E4}"/>
            </a:ext>
          </a:extLst>
        </xdr:cNvPr>
        <xdr:cNvSpPr/>
      </xdr:nvSpPr>
      <xdr:spPr>
        <a:xfrm>
          <a:off x="9167812" y="7951787"/>
          <a:ext cx="347661" cy="3905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44</xdr:row>
      <xdr:rowOff>33338</xdr:rowOff>
    </xdr:from>
    <xdr:to>
      <xdr:col>10</xdr:col>
      <xdr:colOff>619125</xdr:colOff>
      <xdr:row>44</xdr:row>
      <xdr:rowOff>309563</xdr:rowOff>
    </xdr:to>
    <xdr:sp macro="" textlink="">
      <xdr:nvSpPr>
        <xdr:cNvPr id="6" name="矢印: 右 5">
          <a:extLst>
            <a:ext uri="{FF2B5EF4-FFF2-40B4-BE49-F238E27FC236}">
              <a16:creationId xmlns:a16="http://schemas.microsoft.com/office/drawing/2014/main" id="{6BA4A121-C085-408B-9667-97DC84DD4BAE}"/>
            </a:ext>
          </a:extLst>
        </xdr:cNvPr>
        <xdr:cNvSpPr/>
      </xdr:nvSpPr>
      <xdr:spPr>
        <a:xfrm>
          <a:off x="7334250" y="7566026"/>
          <a:ext cx="523875"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47</xdr:row>
      <xdr:rowOff>66676</xdr:rowOff>
    </xdr:from>
    <xdr:to>
      <xdr:col>10</xdr:col>
      <xdr:colOff>619125</xdr:colOff>
      <xdr:row>48</xdr:row>
      <xdr:rowOff>14288</xdr:rowOff>
    </xdr:to>
    <xdr:sp macro="" textlink="">
      <xdr:nvSpPr>
        <xdr:cNvPr id="7" name="矢印: 右 6">
          <a:extLst>
            <a:ext uri="{FF2B5EF4-FFF2-40B4-BE49-F238E27FC236}">
              <a16:creationId xmlns:a16="http://schemas.microsoft.com/office/drawing/2014/main" id="{C684BD1A-FB6B-455B-ADCD-B39F23AF8145}"/>
            </a:ext>
          </a:extLst>
        </xdr:cNvPr>
        <xdr:cNvSpPr/>
      </xdr:nvSpPr>
      <xdr:spPr>
        <a:xfrm>
          <a:off x="7334250" y="8369301"/>
          <a:ext cx="523875"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45</xdr:row>
      <xdr:rowOff>61912</xdr:rowOff>
    </xdr:from>
    <xdr:to>
      <xdr:col>13</xdr:col>
      <xdr:colOff>347660</xdr:colOff>
      <xdr:row>47</xdr:row>
      <xdr:rowOff>31750</xdr:rowOff>
    </xdr:to>
    <xdr:sp macro="" textlink="">
      <xdr:nvSpPr>
        <xdr:cNvPr id="8" name="矢印: 右 7">
          <a:extLst>
            <a:ext uri="{FF2B5EF4-FFF2-40B4-BE49-F238E27FC236}">
              <a16:creationId xmlns:a16="http://schemas.microsoft.com/office/drawing/2014/main" id="{2BBB90F3-ED7D-4A60-8E0A-2E0BA3FFCEBB}"/>
            </a:ext>
          </a:extLst>
        </xdr:cNvPr>
        <xdr:cNvSpPr/>
      </xdr:nvSpPr>
      <xdr:spPr>
        <a:xfrm>
          <a:off x="9183688" y="11150600"/>
          <a:ext cx="331785" cy="41433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816F7-EA56-47F1-8BC5-61DE78FEB52C}">
  <dimension ref="B1:R107"/>
  <sheetViews>
    <sheetView showGridLines="0" tabSelected="1" topLeftCell="A11" zoomScaleNormal="100" zoomScaleSheetLayoutView="90" workbookViewId="0">
      <selection activeCell="I9" sqref="I9"/>
    </sheetView>
  </sheetViews>
  <sheetFormatPr defaultRowHeight="17.649999999999999"/>
  <cols>
    <col min="2" max="2" width="12.6875" customWidth="1"/>
    <col min="3" max="3" width="12.5" customWidth="1"/>
    <col min="4" max="4" width="4.5" customWidth="1"/>
    <col min="5" max="5" width="12.625" customWidth="1"/>
    <col min="6" max="6" width="4" customWidth="1"/>
    <col min="7" max="7" width="12.8125" bestFit="1" customWidth="1"/>
    <col min="8" max="8" width="9.6875" customWidth="1"/>
    <col min="9" max="9" width="12.8125" customWidth="1"/>
    <col min="10" max="10" width="4.5" customWidth="1"/>
    <col min="11" max="11" width="13.3125" customWidth="1"/>
    <col min="12" max="12" width="3" customWidth="1"/>
    <col min="14" max="14" width="13.625" bestFit="1" customWidth="1"/>
    <col min="15" max="15" width="15.0625" customWidth="1"/>
    <col min="16" max="16" width="11.875" bestFit="1" customWidth="1"/>
    <col min="17" max="17" width="19.5" customWidth="1"/>
  </cols>
  <sheetData>
    <row r="1" spans="2:16">
      <c r="H1" s="1"/>
    </row>
    <row r="2" spans="2:16" ht="25.9">
      <c r="B2" s="52" t="s">
        <v>0</v>
      </c>
      <c r="H2" s="1"/>
    </row>
    <row r="3" spans="2:16" ht="18" thickBot="1">
      <c r="H3" s="1"/>
    </row>
    <row r="4" spans="2:16">
      <c r="B4" s="15" t="s">
        <v>51</v>
      </c>
      <c r="C4" s="16"/>
      <c r="D4" s="16"/>
      <c r="E4" s="16"/>
      <c r="F4" s="16"/>
      <c r="G4" s="16"/>
      <c r="H4" s="17"/>
      <c r="I4" s="16"/>
      <c r="J4" s="16"/>
      <c r="K4" s="16"/>
      <c r="L4" s="16"/>
      <c r="M4" s="16"/>
      <c r="N4" s="16"/>
      <c r="O4" s="16"/>
      <c r="P4" s="18"/>
    </row>
    <row r="5" spans="2:16">
      <c r="B5" s="19" t="s">
        <v>76</v>
      </c>
      <c r="C5" s="58">
        <v>35</v>
      </c>
      <c r="D5" s="20" t="s">
        <v>75</v>
      </c>
      <c r="E5" s="20" t="s">
        <v>99</v>
      </c>
      <c r="F5" s="20"/>
      <c r="G5" s="20"/>
      <c r="H5" s="21"/>
      <c r="I5" s="59">
        <v>0</v>
      </c>
      <c r="J5" s="20" t="s">
        <v>82</v>
      </c>
      <c r="K5" s="20" t="s">
        <v>90</v>
      </c>
      <c r="L5" s="20"/>
      <c r="M5" s="20"/>
      <c r="N5" s="20"/>
      <c r="O5" s="20"/>
      <c r="P5" s="22"/>
    </row>
    <row r="6" spans="2:16">
      <c r="B6" s="19"/>
      <c r="C6" s="20"/>
      <c r="D6" s="20"/>
      <c r="E6" s="20"/>
      <c r="F6" s="20"/>
      <c r="G6" s="20"/>
      <c r="H6" s="21"/>
      <c r="I6" s="20"/>
      <c r="J6" s="20"/>
      <c r="K6" s="20" t="s">
        <v>98</v>
      </c>
      <c r="L6" s="20"/>
      <c r="M6" s="20"/>
      <c r="N6" s="20"/>
      <c r="O6" s="20"/>
      <c r="P6" s="22"/>
    </row>
    <row r="7" spans="2:16">
      <c r="B7" s="27" t="s">
        <v>97</v>
      </c>
      <c r="C7" s="20"/>
      <c r="D7" s="20"/>
      <c r="E7" s="20"/>
      <c r="F7" s="20"/>
      <c r="G7" s="20"/>
      <c r="H7" s="21"/>
      <c r="I7" s="20"/>
      <c r="J7" s="20"/>
      <c r="K7" s="20"/>
      <c r="L7" s="20"/>
      <c r="M7" s="20"/>
      <c r="N7" s="20"/>
      <c r="O7" s="20"/>
      <c r="P7" s="22"/>
    </row>
    <row r="8" spans="2:16">
      <c r="B8" s="19" t="s">
        <v>52</v>
      </c>
      <c r="C8" s="20"/>
      <c r="D8" s="20"/>
      <c r="E8" s="20"/>
      <c r="F8" s="20"/>
      <c r="G8" s="20"/>
      <c r="H8" s="21"/>
      <c r="I8" s="20"/>
      <c r="J8" s="20"/>
      <c r="K8" s="20"/>
      <c r="L8" s="20"/>
      <c r="M8" s="20"/>
      <c r="N8" s="20"/>
      <c r="O8" s="20"/>
      <c r="P8" s="22"/>
    </row>
    <row r="9" spans="2:16">
      <c r="B9" s="19" t="s">
        <v>21</v>
      </c>
      <c r="C9" s="20"/>
      <c r="D9" s="20"/>
      <c r="E9" s="20"/>
      <c r="F9" s="20"/>
      <c r="G9" s="20"/>
      <c r="H9" s="21"/>
      <c r="I9" s="58">
        <v>24</v>
      </c>
      <c r="J9" s="20" t="s">
        <v>3</v>
      </c>
      <c r="K9" s="20" t="s">
        <v>85</v>
      </c>
      <c r="L9" s="20"/>
      <c r="M9" s="20"/>
      <c r="N9" s="20"/>
      <c r="O9" s="20"/>
      <c r="P9" s="22"/>
    </row>
    <row r="10" spans="2:16">
      <c r="B10" s="19" t="s">
        <v>22</v>
      </c>
      <c r="C10" s="20"/>
      <c r="D10" s="20"/>
      <c r="E10" s="20"/>
      <c r="F10" s="20"/>
      <c r="G10" s="20"/>
      <c r="H10" s="21"/>
      <c r="I10" s="58">
        <v>120</v>
      </c>
      <c r="J10" s="20" t="s">
        <v>3</v>
      </c>
      <c r="K10" s="20" t="s">
        <v>86</v>
      </c>
      <c r="L10" s="20"/>
      <c r="M10" s="20"/>
      <c r="N10" s="20"/>
      <c r="O10" s="20"/>
      <c r="P10" s="22"/>
    </row>
    <row r="11" spans="2:16">
      <c r="B11" s="19" t="s">
        <v>23</v>
      </c>
      <c r="C11" s="20"/>
      <c r="D11" s="20"/>
      <c r="E11" s="20"/>
      <c r="F11" s="20"/>
      <c r="G11" s="20"/>
      <c r="H11" s="21"/>
      <c r="I11" s="59">
        <v>3000000</v>
      </c>
      <c r="J11" s="20" t="s">
        <v>4</v>
      </c>
      <c r="K11" s="20"/>
      <c r="L11" s="20"/>
      <c r="M11" s="20"/>
      <c r="N11" s="20"/>
      <c r="O11" s="20"/>
      <c r="P11" s="22"/>
    </row>
    <row r="12" spans="2:16">
      <c r="B12" s="19"/>
      <c r="C12" s="20"/>
      <c r="D12" s="20"/>
      <c r="E12" s="20"/>
      <c r="F12" s="20"/>
      <c r="G12" s="20"/>
      <c r="H12" s="21"/>
      <c r="I12" s="20"/>
      <c r="J12" s="20"/>
      <c r="K12" s="20"/>
      <c r="L12" s="20"/>
      <c r="M12" s="20"/>
      <c r="N12" s="20"/>
      <c r="O12" s="20"/>
      <c r="P12" s="22"/>
    </row>
    <row r="13" spans="2:16">
      <c r="B13" s="19" t="s">
        <v>24</v>
      </c>
      <c r="C13" s="20"/>
      <c r="D13" s="20"/>
      <c r="E13" s="20"/>
      <c r="F13" s="20"/>
      <c r="G13" s="20"/>
      <c r="H13" s="21"/>
      <c r="I13" s="20"/>
      <c r="J13" s="20"/>
      <c r="K13" s="20"/>
      <c r="L13" s="20"/>
      <c r="M13" s="20"/>
      <c r="N13" s="20"/>
      <c r="O13" s="20"/>
      <c r="P13" s="22"/>
    </row>
    <row r="14" spans="2:16">
      <c r="B14" s="19" t="s">
        <v>27</v>
      </c>
      <c r="C14" s="20"/>
      <c r="D14" s="20"/>
      <c r="E14" s="20"/>
      <c r="F14" s="20"/>
      <c r="G14" s="20"/>
      <c r="H14" s="21"/>
      <c r="I14" s="58">
        <v>24</v>
      </c>
      <c r="J14" s="20" t="s">
        <v>3</v>
      </c>
      <c r="K14" s="20" t="s">
        <v>85</v>
      </c>
      <c r="L14" s="20"/>
      <c r="M14" s="20"/>
      <c r="N14" s="20"/>
      <c r="O14" s="20"/>
      <c r="P14" s="22"/>
    </row>
    <row r="15" spans="2:16">
      <c r="B15" s="19" t="s">
        <v>28</v>
      </c>
      <c r="C15" s="20"/>
      <c r="D15" s="20"/>
      <c r="E15" s="20"/>
      <c r="F15" s="20"/>
      <c r="G15" s="20"/>
      <c r="H15" s="21"/>
      <c r="I15" s="58">
        <v>60</v>
      </c>
      <c r="J15" s="20" t="s">
        <v>3</v>
      </c>
      <c r="K15" s="20" t="s">
        <v>86</v>
      </c>
      <c r="L15" s="20"/>
      <c r="M15" s="20"/>
      <c r="N15" s="20"/>
      <c r="O15" s="20"/>
      <c r="P15" s="22"/>
    </row>
    <row r="16" spans="2:16">
      <c r="B16" s="19" t="s">
        <v>29</v>
      </c>
      <c r="C16" s="20"/>
      <c r="D16" s="20"/>
      <c r="E16" s="20"/>
      <c r="F16" s="20"/>
      <c r="G16" s="20"/>
      <c r="H16" s="21"/>
      <c r="I16" s="59">
        <v>2500000</v>
      </c>
      <c r="J16" s="20" t="s">
        <v>4</v>
      </c>
      <c r="K16" s="20"/>
      <c r="L16" s="20"/>
      <c r="M16" s="20"/>
      <c r="N16" s="20"/>
      <c r="O16" s="20"/>
      <c r="P16" s="22"/>
    </row>
    <row r="17" spans="2:16">
      <c r="B17" s="19"/>
      <c r="C17" s="20"/>
      <c r="D17" s="20"/>
      <c r="E17" s="20"/>
      <c r="F17" s="20"/>
      <c r="G17" s="20"/>
      <c r="H17" s="21"/>
      <c r="I17" s="20" t="s">
        <v>87</v>
      </c>
      <c r="J17" s="20"/>
      <c r="K17" s="20"/>
      <c r="L17" s="20"/>
      <c r="M17" s="20"/>
      <c r="N17" s="20"/>
      <c r="O17" s="20"/>
      <c r="P17" s="22"/>
    </row>
    <row r="18" spans="2:16">
      <c r="B18" s="19" t="s">
        <v>25</v>
      </c>
      <c r="C18" s="20"/>
      <c r="D18" s="20"/>
      <c r="E18" s="20"/>
      <c r="F18" s="20"/>
      <c r="G18" s="20"/>
      <c r="H18" s="21"/>
      <c r="I18" s="20"/>
      <c r="J18" s="20"/>
      <c r="K18" s="20"/>
      <c r="L18" s="20"/>
      <c r="M18" s="20"/>
      <c r="N18" s="20"/>
      <c r="O18" s="20"/>
      <c r="P18" s="22"/>
    </row>
    <row r="19" spans="2:16">
      <c r="B19" s="19" t="s">
        <v>71</v>
      </c>
      <c r="C19" s="20"/>
      <c r="D19" s="20"/>
      <c r="E19" s="20"/>
      <c r="F19" s="20"/>
      <c r="G19" s="20"/>
      <c r="H19" s="21"/>
      <c r="I19" s="60">
        <v>0</v>
      </c>
      <c r="J19" s="20" t="s">
        <v>46</v>
      </c>
      <c r="K19" s="20"/>
      <c r="L19" s="20"/>
      <c r="M19" s="20"/>
      <c r="N19" s="20"/>
      <c r="O19" s="20"/>
      <c r="P19" s="22"/>
    </row>
    <row r="20" spans="2:16">
      <c r="B20" s="19"/>
      <c r="C20" s="20"/>
      <c r="D20" s="20"/>
      <c r="E20" s="20"/>
      <c r="F20" s="20"/>
      <c r="G20" s="20"/>
      <c r="H20" s="21"/>
      <c r="I20" s="20"/>
      <c r="J20" s="20"/>
      <c r="K20" s="20"/>
      <c r="L20" s="20"/>
      <c r="M20" s="20"/>
      <c r="N20" s="20"/>
      <c r="O20" s="20"/>
      <c r="P20" s="22"/>
    </row>
    <row r="21" spans="2:16">
      <c r="B21" s="19"/>
      <c r="C21" s="20"/>
      <c r="D21" s="20"/>
      <c r="E21" s="20"/>
      <c r="F21" s="20"/>
      <c r="G21" s="20"/>
      <c r="H21" s="21"/>
      <c r="I21" s="20"/>
      <c r="J21" s="20"/>
      <c r="K21" s="20"/>
      <c r="L21" s="20"/>
      <c r="M21" s="20"/>
      <c r="N21" s="20"/>
      <c r="O21" s="20"/>
      <c r="P21" s="22"/>
    </row>
    <row r="22" spans="2:16">
      <c r="B22" s="27" t="s">
        <v>53</v>
      </c>
      <c r="C22" s="20"/>
      <c r="D22" s="20"/>
      <c r="E22" s="20"/>
      <c r="F22" s="20"/>
      <c r="G22" s="20"/>
      <c r="H22" s="21"/>
      <c r="I22" s="20"/>
      <c r="J22" s="20"/>
      <c r="K22" s="20"/>
      <c r="L22" s="20"/>
      <c r="M22" s="20"/>
      <c r="N22" s="20"/>
      <c r="O22" s="20"/>
      <c r="P22" s="22"/>
    </row>
    <row r="23" spans="2:16">
      <c r="B23" s="19" t="s">
        <v>30</v>
      </c>
      <c r="C23" s="20"/>
      <c r="D23" s="20"/>
      <c r="E23" s="20"/>
      <c r="F23" s="20"/>
      <c r="G23" s="20"/>
      <c r="H23" s="21"/>
      <c r="I23" s="58">
        <v>100</v>
      </c>
      <c r="J23" s="20" t="s">
        <v>26</v>
      </c>
      <c r="K23" s="20" t="s">
        <v>88</v>
      </c>
      <c r="L23" s="20"/>
      <c r="M23" s="20"/>
      <c r="N23" s="20"/>
      <c r="O23" s="20"/>
      <c r="P23" s="22"/>
    </row>
    <row r="24" spans="2:16" ht="43.9" customHeight="1">
      <c r="B24" s="19" t="s">
        <v>31</v>
      </c>
      <c r="C24" s="20"/>
      <c r="D24" s="20"/>
      <c r="E24" s="20"/>
      <c r="F24" s="20"/>
      <c r="G24" s="20"/>
      <c r="H24" s="21"/>
      <c r="I24" s="59">
        <v>220000</v>
      </c>
      <c r="J24" s="20" t="s">
        <v>4</v>
      </c>
      <c r="K24" s="68" t="s">
        <v>89</v>
      </c>
      <c r="L24" s="69"/>
      <c r="M24" s="69"/>
      <c r="N24" s="69"/>
      <c r="O24" s="69"/>
      <c r="P24" s="22"/>
    </row>
    <row r="25" spans="2:16">
      <c r="B25" s="19" t="s">
        <v>47</v>
      </c>
      <c r="C25" s="20"/>
      <c r="D25" s="20"/>
      <c r="E25" s="20"/>
      <c r="F25" s="20"/>
      <c r="G25" s="20"/>
      <c r="H25" s="21"/>
      <c r="I25" s="59">
        <v>10000000</v>
      </c>
      <c r="J25" s="20" t="s">
        <v>4</v>
      </c>
      <c r="K25" s="20" t="s">
        <v>48</v>
      </c>
      <c r="L25" s="20"/>
      <c r="M25" s="20"/>
      <c r="N25" s="20"/>
      <c r="O25" s="20"/>
      <c r="P25" s="22"/>
    </row>
    <row r="26" spans="2:16">
      <c r="B26" s="19" t="s">
        <v>50</v>
      </c>
      <c r="C26" s="20"/>
      <c r="D26" s="20"/>
      <c r="E26" s="20"/>
      <c r="F26" s="20"/>
      <c r="G26" s="20"/>
      <c r="H26" s="21"/>
      <c r="I26" s="59">
        <v>3000000</v>
      </c>
      <c r="J26" s="20" t="s">
        <v>4</v>
      </c>
      <c r="K26" s="20" t="s">
        <v>49</v>
      </c>
      <c r="L26" s="20"/>
      <c r="M26" s="20"/>
      <c r="N26" s="20"/>
      <c r="O26" s="20"/>
      <c r="P26" s="22"/>
    </row>
    <row r="27" spans="2:16">
      <c r="B27" s="19"/>
      <c r="C27" s="20"/>
      <c r="D27" s="20"/>
      <c r="E27" s="20"/>
      <c r="F27" s="20"/>
      <c r="G27" s="20"/>
      <c r="H27" s="21"/>
      <c r="I27" s="57"/>
      <c r="J27" s="20"/>
      <c r="K27" s="20"/>
      <c r="L27" s="20"/>
      <c r="M27" s="20"/>
      <c r="N27" s="20"/>
      <c r="O27" s="20"/>
      <c r="P27" s="22"/>
    </row>
    <row r="28" spans="2:16">
      <c r="B28" s="19"/>
      <c r="H28" s="1"/>
      <c r="P28" s="22"/>
    </row>
    <row r="29" spans="2:16">
      <c r="B29" s="19"/>
      <c r="H29" s="1"/>
      <c r="P29" s="22"/>
    </row>
    <row r="30" spans="2:16" ht="26.25" thickBot="1">
      <c r="B30" s="56" t="s">
        <v>103</v>
      </c>
      <c r="H30" s="1"/>
      <c r="P30" s="22"/>
    </row>
    <row r="31" spans="2:16">
      <c r="B31" s="19"/>
      <c r="H31" s="15"/>
      <c r="I31" s="16"/>
      <c r="J31" s="18"/>
      <c r="L31" s="49" t="s">
        <v>77</v>
      </c>
      <c r="P31" s="22"/>
    </row>
    <row r="32" spans="2:16">
      <c r="B32" s="19" t="s">
        <v>84</v>
      </c>
      <c r="E32" t="s">
        <v>70</v>
      </c>
      <c r="H32" s="19" t="s">
        <v>73</v>
      </c>
      <c r="I32" s="20"/>
      <c r="J32" s="22"/>
      <c r="L32" t="s">
        <v>94</v>
      </c>
      <c r="N32" t="s">
        <v>95</v>
      </c>
      <c r="P32" s="22"/>
    </row>
    <row r="33" spans="2:18" ht="25.9">
      <c r="B33" s="43">
        <f>K90</f>
        <v>60022987.5</v>
      </c>
      <c r="C33" s="40" t="s">
        <v>4</v>
      </c>
      <c r="D33" s="1" t="s">
        <v>66</v>
      </c>
      <c r="E33" s="32">
        <f>$K$100</f>
        <v>92400000</v>
      </c>
      <c r="F33" s="30" t="s">
        <v>4</v>
      </c>
      <c r="G33" s="1" t="s">
        <v>9</v>
      </c>
      <c r="H33" s="70">
        <f>E33-B33</f>
        <v>32377012.5</v>
      </c>
      <c r="I33" s="62"/>
      <c r="J33" s="22"/>
      <c r="L33" s="71">
        <f>IF(I34="",IF(H33=0,0,H33/(65-C5)/12),I34/(65-C5)/12)</f>
        <v>89936.145833333328</v>
      </c>
      <c r="M33" s="62"/>
      <c r="N33" s="14">
        <f>IF(L33=0,0,VLOOKUP(65-$C$5,減債基金係数表!$A1:$D51,3,0))</f>
        <v>56711.735146046667</v>
      </c>
      <c r="P33" s="22"/>
      <c r="R33" s="35"/>
    </row>
    <row r="34" spans="2:18">
      <c r="B34" s="19"/>
      <c r="C34" s="31"/>
      <c r="D34" s="30"/>
      <c r="E34" s="1"/>
      <c r="G34" s="1"/>
      <c r="H34" s="47" t="str">
        <f>IF(H36&lt;0,"下が－の場合は実質","")</f>
        <v/>
      </c>
      <c r="I34" s="33" t="str">
        <f>IF(H36&lt;0,H33+H36,"")</f>
        <v/>
      </c>
      <c r="J34" s="22"/>
      <c r="P34" s="22"/>
    </row>
    <row r="35" spans="2:18">
      <c r="B35" s="19" t="s">
        <v>83</v>
      </c>
      <c r="C35" s="31"/>
      <c r="D35" s="30"/>
      <c r="E35" s="1"/>
      <c r="G35" s="1"/>
      <c r="H35" s="34" t="s">
        <v>74</v>
      </c>
      <c r="I35" s="33"/>
      <c r="J35" s="22"/>
      <c r="L35" s="14"/>
      <c r="P35" s="22"/>
    </row>
    <row r="36" spans="2:18" ht="25.9">
      <c r="B36" s="43">
        <f>$I$5</f>
        <v>0</v>
      </c>
      <c r="C36" t="s">
        <v>82</v>
      </c>
      <c r="D36" s="1" t="s">
        <v>66</v>
      </c>
      <c r="E36" s="32">
        <f>$I$25+$I$26</f>
        <v>13000000</v>
      </c>
      <c r="F36" t="s">
        <v>82</v>
      </c>
      <c r="G36" s="1" t="s">
        <v>9</v>
      </c>
      <c r="H36" s="61">
        <f>K105-B36</f>
        <v>13000000</v>
      </c>
      <c r="I36" s="62"/>
      <c r="J36" s="22"/>
      <c r="L36" s="63">
        <f>IF(H36&lt;0,0,H36/(65-$C$5)/12)</f>
        <v>36111.111111111109</v>
      </c>
      <c r="M36" s="62"/>
      <c r="N36" s="14">
        <f>IF(L36=0,0,VLOOKUP(65-$C$5,減債基金係数表!$A$1:$D$51,4,0))</f>
        <v>22770.864263606985</v>
      </c>
      <c r="P36" s="22"/>
    </row>
    <row r="37" spans="2:18" ht="18" thickBot="1">
      <c r="B37" s="19"/>
      <c r="H37" s="44"/>
      <c r="I37" s="45"/>
      <c r="J37" s="26"/>
      <c r="P37" s="22"/>
    </row>
    <row r="38" spans="2:18">
      <c r="B38" s="19"/>
      <c r="H38" s="16"/>
      <c r="I38" s="16"/>
      <c r="J38" s="16"/>
      <c r="L38" s="36" t="s">
        <v>78</v>
      </c>
      <c r="N38" t="s">
        <v>78</v>
      </c>
      <c r="P38" s="22"/>
    </row>
    <row r="39" spans="2:18" ht="25.9">
      <c r="B39" s="19"/>
      <c r="H39" s="64"/>
      <c r="I39" s="65"/>
      <c r="J39" s="20"/>
      <c r="L39" s="66">
        <f>L33+L36</f>
        <v>126047.25694444444</v>
      </c>
      <c r="M39" s="67"/>
      <c r="N39" s="53">
        <f>N33+N36</f>
        <v>79482.59940965366</v>
      </c>
      <c r="P39" s="22"/>
    </row>
    <row r="40" spans="2:18" ht="25.9">
      <c r="B40" s="19"/>
      <c r="H40" s="41"/>
      <c r="I40" s="46"/>
      <c r="J40" s="20"/>
      <c r="L40" s="50"/>
      <c r="M40" s="51"/>
      <c r="N40" s="49"/>
      <c r="P40" s="22"/>
    </row>
    <row r="41" spans="2:18" ht="25.9">
      <c r="B41" s="19" t="s">
        <v>104</v>
      </c>
      <c r="H41" s="41"/>
      <c r="I41" s="21"/>
      <c r="J41" s="20"/>
      <c r="L41" s="48"/>
      <c r="M41" s="1"/>
      <c r="N41" s="14"/>
      <c r="P41" s="22"/>
    </row>
    <row r="42" spans="2:18" ht="18" thickBot="1">
      <c r="B42" s="19" t="s">
        <v>54</v>
      </c>
      <c r="H42" s="1"/>
      <c r="P42" s="22"/>
    </row>
    <row r="43" spans="2:18">
      <c r="B43" s="19"/>
      <c r="H43" s="15"/>
      <c r="I43" s="16"/>
      <c r="J43" s="18"/>
      <c r="L43" s="49" t="s">
        <v>77</v>
      </c>
      <c r="P43" s="22"/>
    </row>
    <row r="44" spans="2:18">
      <c r="B44" s="19" t="s">
        <v>84</v>
      </c>
      <c r="E44" t="s">
        <v>70</v>
      </c>
      <c r="H44" s="19" t="s">
        <v>73</v>
      </c>
      <c r="I44" s="20"/>
      <c r="J44" s="22"/>
      <c r="L44" t="s">
        <v>96</v>
      </c>
      <c r="N44" t="s">
        <v>95</v>
      </c>
      <c r="P44" s="22"/>
    </row>
    <row r="45" spans="2:18" ht="25.9">
      <c r="B45" s="43">
        <f>C66+C67+C84+C85</f>
        <v>73056550.5</v>
      </c>
      <c r="C45" s="40" t="s">
        <v>4</v>
      </c>
      <c r="D45" s="1" t="s">
        <v>66</v>
      </c>
      <c r="E45" s="32">
        <f>$K$100-(I24*12*5)</f>
        <v>79200000</v>
      </c>
      <c r="F45" s="30" t="s">
        <v>4</v>
      </c>
      <c r="G45" s="1" t="s">
        <v>9</v>
      </c>
      <c r="H45" s="70">
        <f>E45-B45</f>
        <v>6143449.5</v>
      </c>
      <c r="I45" s="62"/>
      <c r="J45" s="22"/>
      <c r="L45" s="71">
        <f>IF(H45&lt;0,0,IF(I46="",IF(H45=0,0,H45/(65-C5)/12),I46/(65-C5)/12))</f>
        <v>17065.137500000001</v>
      </c>
      <c r="M45" s="62"/>
      <c r="N45" s="14">
        <f>IF(L45=0,0,VLOOKUP(65-$C$5,減債基金係数表!$A$1:$F$51,5,0))</f>
        <v>10760.896513448015</v>
      </c>
      <c r="P45" s="22"/>
      <c r="R45" s="35"/>
    </row>
    <row r="46" spans="2:18">
      <c r="B46" s="19"/>
      <c r="C46" s="31"/>
      <c r="D46" s="30"/>
      <c r="E46" s="1"/>
      <c r="G46" s="1"/>
      <c r="H46" s="47" t="str">
        <f>IF(H48&lt;0,"下が－の場合","")</f>
        <v/>
      </c>
      <c r="I46" s="33" t="str">
        <f>IF(H48&lt;0,H45+H48,"")</f>
        <v/>
      </c>
      <c r="J46" s="22"/>
      <c r="P46" s="22"/>
    </row>
    <row r="47" spans="2:18">
      <c r="B47" s="19" t="s">
        <v>83</v>
      </c>
      <c r="C47" s="31"/>
      <c r="D47" s="30"/>
      <c r="E47" s="1"/>
      <c r="G47" s="1"/>
      <c r="H47" s="34" t="s">
        <v>74</v>
      </c>
      <c r="I47" s="33"/>
      <c r="J47" s="22"/>
      <c r="L47" s="14"/>
      <c r="P47" s="22"/>
    </row>
    <row r="48" spans="2:18" ht="25.9">
      <c r="B48" s="43">
        <f>$I$5</f>
        <v>0</v>
      </c>
      <c r="C48" t="s">
        <v>82</v>
      </c>
      <c r="D48" s="1" t="s">
        <v>66</v>
      </c>
      <c r="E48" s="32">
        <f>$I$25+$I$26+I24*12*5</f>
        <v>26200000</v>
      </c>
      <c r="F48" t="s">
        <v>82</v>
      </c>
      <c r="G48" s="1" t="s">
        <v>9</v>
      </c>
      <c r="H48" s="61">
        <f>E48-B48</f>
        <v>26200000</v>
      </c>
      <c r="I48" s="62"/>
      <c r="J48" s="22"/>
      <c r="L48" s="63">
        <f>IF(H48&lt;0,0,H48/(65-$C$5)/12)</f>
        <v>72777.777777777781</v>
      </c>
      <c r="M48" s="62"/>
      <c r="N48" s="14">
        <f>IF(L48=0,0,VLOOKUP(65-$C$5,減債基金係数表!$A$1:$F$51,6,0))</f>
        <v>45892.049515884843</v>
      </c>
      <c r="P48" s="22"/>
    </row>
    <row r="49" spans="2:16" ht="18" thickBot="1">
      <c r="B49" s="19"/>
      <c r="H49" s="44"/>
      <c r="I49" s="45"/>
      <c r="J49" s="26"/>
      <c r="P49" s="22"/>
    </row>
    <row r="50" spans="2:16">
      <c r="B50" s="19"/>
      <c r="H50" s="16"/>
      <c r="I50" s="16"/>
      <c r="J50" s="16"/>
      <c r="L50" s="36" t="s">
        <v>78</v>
      </c>
      <c r="N50" t="s">
        <v>78</v>
      </c>
      <c r="P50" s="22"/>
    </row>
    <row r="51" spans="2:16" ht="25.9">
      <c r="B51" s="19"/>
      <c r="H51" s="64"/>
      <c r="I51" s="65"/>
      <c r="J51" s="20"/>
      <c r="L51" s="66">
        <f>L45+L48</f>
        <v>89842.915277777778</v>
      </c>
      <c r="M51" s="67"/>
      <c r="N51" s="53">
        <f>N45+N48</f>
        <v>56652.946029332859</v>
      </c>
      <c r="P51" s="22"/>
    </row>
    <row r="52" spans="2:16" ht="18" thickBot="1">
      <c r="B52" s="23"/>
      <c r="C52" s="24"/>
      <c r="D52" s="24"/>
      <c r="E52" s="24"/>
      <c r="F52" s="24"/>
      <c r="G52" s="24"/>
      <c r="H52" s="25"/>
      <c r="I52" s="24"/>
      <c r="J52" s="24"/>
      <c r="K52" s="24"/>
      <c r="L52" s="24"/>
      <c r="M52" s="24"/>
      <c r="N52" s="24"/>
      <c r="O52" s="24"/>
      <c r="P52" s="26"/>
    </row>
    <row r="53" spans="2:16">
      <c r="B53" t="s">
        <v>69</v>
      </c>
      <c r="H53" s="1"/>
    </row>
    <row r="54" spans="2:16">
      <c r="H54" s="1"/>
    </row>
    <row r="55" spans="2:16">
      <c r="B55" t="s">
        <v>18</v>
      </c>
      <c r="H55" s="1"/>
    </row>
    <row r="56" spans="2:16">
      <c r="B56" s="54" t="s">
        <v>100</v>
      </c>
      <c r="H56" s="1"/>
    </row>
    <row r="57" spans="2:16">
      <c r="B57" s="6" t="s">
        <v>1</v>
      </c>
      <c r="C57" s="1">
        <v>480</v>
      </c>
      <c r="D57" s="1" t="s">
        <v>7</v>
      </c>
      <c r="E57" s="5">
        <f>IF(I9="",0,I9)</f>
        <v>24</v>
      </c>
      <c r="F57" s="1" t="s">
        <v>9</v>
      </c>
      <c r="G57" s="1">
        <f>IF(I9="",0,C57-E57)</f>
        <v>456</v>
      </c>
      <c r="H57" s="1"/>
      <c r="I57" s="1"/>
      <c r="J57" s="1"/>
      <c r="K57" s="8"/>
    </row>
    <row r="58" spans="2:16">
      <c r="B58" s="6"/>
      <c r="C58" s="1" t="s">
        <v>12</v>
      </c>
      <c r="E58" s="1" t="s">
        <v>33</v>
      </c>
      <c r="G58" s="1" t="s">
        <v>13</v>
      </c>
      <c r="H58" s="1"/>
      <c r="I58" s="1"/>
      <c r="J58" s="1"/>
      <c r="K58" s="8"/>
    </row>
    <row r="59" spans="2:16">
      <c r="B59" s="6"/>
      <c r="G59" s="1">
        <f>G57</f>
        <v>456</v>
      </c>
      <c r="H59" s="1" t="s">
        <v>2</v>
      </c>
      <c r="I59" s="1">
        <v>1625</v>
      </c>
      <c r="J59" s="1" t="s">
        <v>10</v>
      </c>
      <c r="K59" s="10">
        <f>G59*I59</f>
        <v>741000</v>
      </c>
      <c r="L59" s="1" t="s">
        <v>4</v>
      </c>
      <c r="M59" t="s">
        <v>40</v>
      </c>
    </row>
    <row r="60" spans="2:16">
      <c r="B60" s="6"/>
      <c r="G60" s="1"/>
      <c r="H60" s="1"/>
      <c r="I60" s="1" t="s">
        <v>11</v>
      </c>
      <c r="J60" s="1"/>
      <c r="K60" s="10"/>
      <c r="L60" s="1"/>
    </row>
    <row r="61" spans="2:16">
      <c r="B61" s="6"/>
      <c r="E61" s="1"/>
      <c r="G61" s="3"/>
      <c r="H61" s="1"/>
      <c r="K61" s="10"/>
      <c r="L61" s="1"/>
    </row>
    <row r="62" spans="2:16">
      <c r="B62" s="6" t="s">
        <v>5</v>
      </c>
      <c r="C62" s="5">
        <f>I10</f>
        <v>120</v>
      </c>
      <c r="D62" s="1" t="s">
        <v>6</v>
      </c>
      <c r="E62" s="1">
        <v>12</v>
      </c>
      <c r="F62" s="1" t="s">
        <v>2</v>
      </c>
      <c r="G62" s="9">
        <f>I11</f>
        <v>3000000</v>
      </c>
      <c r="H62" s="1" t="s">
        <v>2</v>
      </c>
      <c r="I62" s="1">
        <v>5.4809999999999998E-3</v>
      </c>
      <c r="J62" s="1" t="s">
        <v>8</v>
      </c>
      <c r="K62" s="10">
        <f>C62/E62*G62*I62</f>
        <v>164430</v>
      </c>
      <c r="L62" s="1" t="s">
        <v>4</v>
      </c>
      <c r="M62" t="s">
        <v>41</v>
      </c>
    </row>
    <row r="63" spans="2:16">
      <c r="B63" s="6"/>
      <c r="C63" s="1" t="s">
        <v>32</v>
      </c>
      <c r="E63" s="1" t="s">
        <v>12</v>
      </c>
      <c r="G63" s="1" t="s">
        <v>34</v>
      </c>
      <c r="H63" s="1"/>
      <c r="K63" s="10"/>
      <c r="L63" s="1"/>
    </row>
    <row r="64" spans="2:16">
      <c r="B64" s="6"/>
      <c r="C64" s="42"/>
      <c r="E64" s="42"/>
      <c r="G64" s="42"/>
      <c r="H64" s="42"/>
      <c r="K64" s="10"/>
      <c r="L64" s="42"/>
    </row>
    <row r="65" spans="2:13">
      <c r="B65" s="6" t="s">
        <v>93</v>
      </c>
      <c r="H65" s="1"/>
      <c r="K65" s="10"/>
      <c r="L65" s="1"/>
    </row>
    <row r="66" spans="2:13">
      <c r="B66" s="6" t="s">
        <v>91</v>
      </c>
      <c r="C66" s="35">
        <f>K59*1.42*(I23-70)</f>
        <v>31566600</v>
      </c>
      <c r="H66" s="1"/>
      <c r="K66" s="10"/>
      <c r="L66" s="1"/>
    </row>
    <row r="67" spans="2:13">
      <c r="B67" s="6" t="s">
        <v>92</v>
      </c>
      <c r="C67" s="35">
        <f>K62*1.42*(I23-70)</f>
        <v>7004717.9999999991</v>
      </c>
      <c r="H67" s="1"/>
      <c r="K67" s="10"/>
      <c r="L67" s="1"/>
    </row>
    <row r="68" spans="2:13">
      <c r="B68" s="6"/>
      <c r="C68" s="35"/>
      <c r="H68" s="42"/>
      <c r="K68" s="10"/>
      <c r="L68" s="42"/>
    </row>
    <row r="69" spans="2:13">
      <c r="B69" s="6"/>
      <c r="C69" s="35"/>
      <c r="H69" s="42"/>
      <c r="K69" s="10"/>
      <c r="L69" s="42"/>
    </row>
    <row r="70" spans="2:13">
      <c r="B70" s="55" t="s">
        <v>101</v>
      </c>
      <c r="H70" s="1"/>
      <c r="K70" s="10"/>
      <c r="L70" s="1"/>
    </row>
    <row r="71" spans="2:13">
      <c r="B71" s="6" t="s">
        <v>1</v>
      </c>
      <c r="C71" s="1">
        <v>480</v>
      </c>
      <c r="D71" s="1" t="s">
        <v>7</v>
      </c>
      <c r="E71" s="5">
        <f>I14</f>
        <v>24</v>
      </c>
      <c r="F71" s="1" t="s">
        <v>9</v>
      </c>
      <c r="G71" s="1">
        <f>IF(I14="",0,C71-E71)</f>
        <v>456</v>
      </c>
      <c r="H71" s="1"/>
      <c r="I71" s="1"/>
      <c r="J71" s="1"/>
      <c r="K71" s="10"/>
      <c r="L71" s="1"/>
    </row>
    <row r="72" spans="2:13">
      <c r="B72" s="6"/>
      <c r="C72" s="1" t="s">
        <v>12</v>
      </c>
      <c r="E72" s="2" t="s">
        <v>36</v>
      </c>
      <c r="G72" s="1" t="s">
        <v>13</v>
      </c>
      <c r="H72" s="1"/>
      <c r="I72" s="1"/>
      <c r="J72" s="1"/>
      <c r="K72" s="10"/>
      <c r="L72" s="1"/>
    </row>
    <row r="73" spans="2:13">
      <c r="B73" s="6"/>
      <c r="G73" s="1">
        <f>G71</f>
        <v>456</v>
      </c>
      <c r="H73" s="1" t="s">
        <v>2</v>
      </c>
      <c r="I73" s="1">
        <v>1625</v>
      </c>
      <c r="J73" s="1" t="s">
        <v>10</v>
      </c>
      <c r="K73" s="10">
        <f>G73*I73</f>
        <v>741000</v>
      </c>
      <c r="L73" s="1" t="s">
        <v>4</v>
      </c>
      <c r="M73" t="s">
        <v>42</v>
      </c>
    </row>
    <row r="74" spans="2:13">
      <c r="B74" s="6"/>
      <c r="G74" s="1"/>
      <c r="H74" s="1"/>
      <c r="I74" s="1" t="s">
        <v>11</v>
      </c>
      <c r="J74" s="1"/>
      <c r="K74" s="10"/>
      <c r="L74" s="1"/>
    </row>
    <row r="75" spans="2:13">
      <c r="B75" s="6"/>
      <c r="E75" s="1"/>
      <c r="G75" s="3"/>
      <c r="H75" s="1"/>
      <c r="J75" s="1"/>
      <c r="K75" s="10"/>
      <c r="L75" s="1"/>
    </row>
    <row r="76" spans="2:13">
      <c r="B76" s="6" t="s">
        <v>5</v>
      </c>
      <c r="C76" s="5">
        <f>I15</f>
        <v>60</v>
      </c>
      <c r="D76" s="1" t="s">
        <v>6</v>
      </c>
      <c r="E76" s="1">
        <v>12</v>
      </c>
      <c r="F76" s="1" t="s">
        <v>2</v>
      </c>
      <c r="G76" s="9">
        <f>I16</f>
        <v>2500000</v>
      </c>
      <c r="H76" s="1" t="s">
        <v>2</v>
      </c>
      <c r="I76" s="1">
        <v>5.4809999999999998E-3</v>
      </c>
      <c r="J76" s="1" t="s">
        <v>8</v>
      </c>
      <c r="K76" s="10">
        <f>C76/E76*G76*I76</f>
        <v>68512.5</v>
      </c>
      <c r="L76" s="1" t="s">
        <v>4</v>
      </c>
      <c r="M76" t="s">
        <v>43</v>
      </c>
    </row>
    <row r="77" spans="2:13">
      <c r="B77" s="6"/>
      <c r="C77" s="1" t="s">
        <v>35</v>
      </c>
      <c r="D77" s="1"/>
      <c r="E77" s="1" t="s">
        <v>12</v>
      </c>
      <c r="G77" s="1" t="s">
        <v>37</v>
      </c>
      <c r="H77" s="1"/>
      <c r="J77" s="1"/>
      <c r="K77" s="8"/>
      <c r="L77" s="1"/>
    </row>
    <row r="78" spans="2:13">
      <c r="H78" s="1"/>
      <c r="J78" s="1"/>
      <c r="L78" s="1"/>
    </row>
    <row r="79" spans="2:13">
      <c r="H79" s="1"/>
      <c r="J79" s="1"/>
      <c r="L79" s="1"/>
    </row>
    <row r="80" spans="2:13">
      <c r="C80" s="11" t="s">
        <v>44</v>
      </c>
      <c r="D80" s="1" t="s">
        <v>2</v>
      </c>
      <c r="E80" s="1">
        <v>0.9</v>
      </c>
      <c r="F80" s="1" t="s">
        <v>9</v>
      </c>
      <c r="G80" s="3">
        <f>K59+K62+K73+K76</f>
        <v>1714942.5</v>
      </c>
      <c r="H80" s="1" t="s">
        <v>2</v>
      </c>
      <c r="I80" s="12">
        <f>I23-65</f>
        <v>35</v>
      </c>
      <c r="J80" s="1" t="s">
        <v>9</v>
      </c>
      <c r="K80" s="3">
        <f>G80*I80</f>
        <v>60022987.5</v>
      </c>
      <c r="L80" s="1" t="s">
        <v>4</v>
      </c>
      <c r="M80" s="7" t="s">
        <v>61</v>
      </c>
    </row>
    <row r="81" spans="2:13">
      <c r="D81" t="s">
        <v>38</v>
      </c>
      <c r="H81" s="1"/>
      <c r="I81" t="s">
        <v>57</v>
      </c>
      <c r="J81" s="1"/>
    </row>
    <row r="82" spans="2:13">
      <c r="H82" s="42"/>
      <c r="J82" s="42"/>
    </row>
    <row r="83" spans="2:13">
      <c r="B83" s="6" t="s">
        <v>93</v>
      </c>
      <c r="H83" s="1"/>
      <c r="J83" s="1"/>
    </row>
    <row r="84" spans="2:13">
      <c r="B84" s="6" t="s">
        <v>91</v>
      </c>
      <c r="C84" s="35">
        <f>K73*1.42*(I23-70)</f>
        <v>31566600</v>
      </c>
      <c r="H84" s="1"/>
      <c r="J84" s="1"/>
    </row>
    <row r="85" spans="2:13">
      <c r="B85" s="6" t="s">
        <v>92</v>
      </c>
      <c r="C85" s="35">
        <f>K76*1.42*(I23-70)</f>
        <v>2918632.5</v>
      </c>
      <c r="H85" s="1"/>
      <c r="J85" s="1"/>
    </row>
    <row r="86" spans="2:13">
      <c r="C86" s="35"/>
      <c r="H86" s="42"/>
      <c r="J86" s="42"/>
    </row>
    <row r="87" spans="2:13">
      <c r="B87" t="s">
        <v>25</v>
      </c>
      <c r="H87" s="1"/>
      <c r="J87" s="1"/>
    </row>
    <row r="88" spans="2:13">
      <c r="B88" t="s">
        <v>72</v>
      </c>
      <c r="D88" s="3"/>
      <c r="E88" s="14">
        <f>I19</f>
        <v>0</v>
      </c>
      <c r="F88" s="1" t="s">
        <v>4</v>
      </c>
      <c r="G88" t="s">
        <v>58</v>
      </c>
      <c r="H88" s="1"/>
      <c r="J88" s="1"/>
    </row>
    <row r="89" spans="2:13">
      <c r="D89" s="3"/>
      <c r="E89" s="14"/>
      <c r="F89" s="1"/>
      <c r="H89" s="1"/>
      <c r="J89" s="1"/>
    </row>
    <row r="90" spans="2:13">
      <c r="D90" s="3"/>
      <c r="E90" s="14"/>
      <c r="F90" s="1"/>
      <c r="H90" s="1"/>
      <c r="I90" s="1" t="s">
        <v>59</v>
      </c>
      <c r="J90" s="1" t="s">
        <v>9</v>
      </c>
      <c r="K90" s="28">
        <f>K80+I19</f>
        <v>60022987.5</v>
      </c>
      <c r="L90" t="s">
        <v>4</v>
      </c>
      <c r="M90" s="6" t="s">
        <v>60</v>
      </c>
    </row>
    <row r="91" spans="2:13">
      <c r="D91" s="3"/>
      <c r="E91" s="14"/>
      <c r="F91" s="1"/>
      <c r="H91" s="1"/>
      <c r="J91" s="1"/>
    </row>
    <row r="92" spans="2:13">
      <c r="B92" t="s">
        <v>14</v>
      </c>
      <c r="H92" s="1"/>
      <c r="J92" s="1"/>
    </row>
    <row r="93" spans="2:13">
      <c r="B93" t="s">
        <v>15</v>
      </c>
      <c r="H93" s="1"/>
      <c r="J93" s="1"/>
    </row>
    <row r="94" spans="2:13">
      <c r="B94" t="s">
        <v>16</v>
      </c>
      <c r="H94" s="1"/>
      <c r="J94" s="1"/>
    </row>
    <row r="95" spans="2:13">
      <c r="B95" t="s">
        <v>17</v>
      </c>
      <c r="H95" s="1"/>
      <c r="J95" s="1"/>
    </row>
    <row r="96" spans="2:13">
      <c r="B96" t="s">
        <v>102</v>
      </c>
      <c r="H96" s="1"/>
      <c r="J96" s="1"/>
    </row>
    <row r="97" spans="2:13">
      <c r="H97" s="1"/>
      <c r="J97" s="1"/>
    </row>
    <row r="98" spans="2:13">
      <c r="H98" s="1"/>
      <c r="J98" s="1"/>
    </row>
    <row r="99" spans="2:13">
      <c r="B99" t="s">
        <v>19</v>
      </c>
      <c r="H99" s="1"/>
      <c r="J99" s="1"/>
    </row>
    <row r="100" spans="2:13">
      <c r="B100" t="s">
        <v>20</v>
      </c>
      <c r="C100" s="13">
        <f>I24</f>
        <v>220000</v>
      </c>
      <c r="D100" s="1" t="s">
        <v>2</v>
      </c>
      <c r="E100" s="1">
        <v>12</v>
      </c>
      <c r="F100" t="s">
        <v>9</v>
      </c>
      <c r="G100" s="4">
        <f>C100*E100</f>
        <v>2640000</v>
      </c>
      <c r="H100" s="1" t="s">
        <v>2</v>
      </c>
      <c r="I100" s="12">
        <f>I23-65</f>
        <v>35</v>
      </c>
      <c r="J100" s="1" t="s">
        <v>9</v>
      </c>
      <c r="K100" s="14">
        <f>G100*I100</f>
        <v>92400000</v>
      </c>
      <c r="L100" t="s">
        <v>4</v>
      </c>
      <c r="M100" t="s">
        <v>63</v>
      </c>
    </row>
    <row r="101" spans="2:13">
      <c r="C101" s="1" t="s">
        <v>45</v>
      </c>
      <c r="D101" s="1"/>
      <c r="E101" s="1" t="s">
        <v>3</v>
      </c>
      <c r="F101" s="1"/>
      <c r="G101" s="1" t="s">
        <v>39</v>
      </c>
      <c r="H101" s="1"/>
      <c r="I101" s="1" t="s">
        <v>57</v>
      </c>
      <c r="J101" s="1"/>
    </row>
    <row r="103" spans="2:13">
      <c r="B103" t="s">
        <v>55</v>
      </c>
      <c r="C103" s="14">
        <f>I25</f>
        <v>10000000</v>
      </c>
      <c r="D103" t="s">
        <v>4</v>
      </c>
      <c r="E103" t="s">
        <v>62</v>
      </c>
    </row>
    <row r="105" spans="2:13">
      <c r="B105" t="s">
        <v>56</v>
      </c>
      <c r="C105" s="14">
        <f>I26</f>
        <v>3000000</v>
      </c>
      <c r="D105" t="s">
        <v>4</v>
      </c>
      <c r="E105" t="s">
        <v>64</v>
      </c>
      <c r="I105" s="1" t="s">
        <v>67</v>
      </c>
      <c r="J105" s="1" t="s">
        <v>9</v>
      </c>
      <c r="K105" s="14">
        <f>C103+C105</f>
        <v>13000000</v>
      </c>
      <c r="L105" t="s">
        <v>65</v>
      </c>
      <c r="M105" s="29" t="s">
        <v>68</v>
      </c>
    </row>
    <row r="107" spans="2:13">
      <c r="K107" s="32"/>
    </row>
  </sheetData>
  <sheetProtection sheet="1" objects="1" scenarios="1" selectLockedCells="1"/>
  <mergeCells count="13">
    <mergeCell ref="K24:O24"/>
    <mergeCell ref="H39:I39"/>
    <mergeCell ref="H45:I45"/>
    <mergeCell ref="L45:M45"/>
    <mergeCell ref="H33:I33"/>
    <mergeCell ref="H36:I36"/>
    <mergeCell ref="L33:M33"/>
    <mergeCell ref="L36:M36"/>
    <mergeCell ref="H48:I48"/>
    <mergeCell ref="L48:M48"/>
    <mergeCell ref="H51:I51"/>
    <mergeCell ref="L51:M51"/>
    <mergeCell ref="L39:M39"/>
  </mergeCells>
  <phoneticPr fontId="2"/>
  <pageMargins left="0.7" right="0.7" top="0.75" bottom="0.75" header="0.3" footer="0.3"/>
  <pageSetup paperSize="9" scale="50" orientation="portrait" r:id="rId1"/>
  <rowBreaks count="1" manualBreakCount="1">
    <brk id="52" max="1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5973B-2987-4981-A6B2-08279B296955}">
  <dimension ref="A1:F51"/>
  <sheetViews>
    <sheetView topLeftCell="B1" workbookViewId="0">
      <selection activeCell="F7" sqref="F7"/>
    </sheetView>
  </sheetViews>
  <sheetFormatPr defaultRowHeight="17.649999999999999"/>
  <cols>
    <col min="2" max="2" width="12" bestFit="1" customWidth="1"/>
    <col min="3" max="3" width="15.8125" bestFit="1" customWidth="1"/>
    <col min="4" max="4" width="18.3125" customWidth="1"/>
    <col min="5" max="5" width="15.8125" bestFit="1" customWidth="1"/>
    <col min="6" max="6" width="18.3125" customWidth="1"/>
  </cols>
  <sheetData>
    <row r="1" spans="1:6">
      <c r="B1" t="s">
        <v>79</v>
      </c>
      <c r="C1" t="s">
        <v>80</v>
      </c>
      <c r="D1" t="s">
        <v>81</v>
      </c>
      <c r="E1" t="s">
        <v>105</v>
      </c>
      <c r="F1" t="s">
        <v>106</v>
      </c>
    </row>
    <row r="2" spans="1:6">
      <c r="A2">
        <v>1</v>
      </c>
      <c r="B2" s="38">
        <v>0.99999999999999911</v>
      </c>
      <c r="C2" s="39">
        <f>IF(老後資金準備金確認シート!$I$34="",老後資金準備金確認シート!$H$33*減債基金係数表!$B2/12,老後資金準備金確認シート!$I$34*減債基金係数表!$B2/12)</f>
        <v>2698084.3749999977</v>
      </c>
      <c r="D2" s="39">
        <f>老後資金準備金確認シート!$H$36*減債基金係数表!$B2/12</f>
        <v>1083333.3333333323</v>
      </c>
      <c r="E2" s="39">
        <f>IF(老後資金準備金確認シート!$I$46="",老後資金準備金確認シート!$H$45*減債基金係数表!$B2/12,老後資金準備金確認シート!$H$45*減債基金係数表!$B2/12)</f>
        <v>511954.12499999953</v>
      </c>
      <c r="F2" s="39">
        <f>老後資金準備金確認シート!$H$48*減債基金係数表!$B2/12</f>
        <v>2183333.3333333316</v>
      </c>
    </row>
    <row r="3" spans="1:6">
      <c r="A3">
        <v>2</v>
      </c>
      <c r="B3" s="38">
        <v>0.49261083743842404</v>
      </c>
      <c r="C3" s="39">
        <f>IF(老後資金準備金確認シート!$I$34="",老後資金準備金確認シート!$H$33*減債基金係数表!$B3/12,老後資金準備金確認シート!$I$34*減債基金係数表!$B3/12)</f>
        <v>1329105.6034482769</v>
      </c>
      <c r="D3" s="39">
        <f>老後資金準備金確認シート!$H$36*減債基金係数表!$B3/12</f>
        <v>533661.74055829272</v>
      </c>
      <c r="E3" s="39">
        <f>IF(老後資金準備金確認シート!$I$46="",老後資金準備金確認シート!$H$45*減債基金係数表!$B3/12,老後資金準備金確認シート!$H$45*減債基金係数表!$B3/12)</f>
        <v>252194.15024630562</v>
      </c>
      <c r="F3" s="39">
        <f>老後資金準備金確認シート!$H$48*減債基金係数表!$B3/12</f>
        <v>1075533.6617405592</v>
      </c>
    </row>
    <row r="4" spans="1:6">
      <c r="A4">
        <v>3</v>
      </c>
      <c r="B4" s="38">
        <v>0.32353036332459795</v>
      </c>
      <c r="C4" s="39">
        <f>IF(老後資金準備金確認シート!$I$34="",老後資金準備金確認シート!$H$33*減債基金係数表!$B4/12,老後資金準備金確認シート!$I$34*減債基金係数表!$B4/12)</f>
        <v>872912.21812417079</v>
      </c>
      <c r="D4" s="39">
        <f>老後資金準備金確認シート!$H$36*減債基金係数表!$B4/12</f>
        <v>350491.22693498112</v>
      </c>
      <c r="E4" s="39">
        <f>IF(老後資金準備金確認シート!$I$46="",老後資金準備金確認シート!$H$45*減債基金係数表!$B4/12,老後資金準備金確認シート!$H$45*減債基金係数表!$B4/12)</f>
        <v>165632.70406677664</v>
      </c>
      <c r="F4" s="39">
        <f>老後資金準備金確認シート!$H$48*減債基金係数表!$B4/12</f>
        <v>706374.62659203878</v>
      </c>
    </row>
    <row r="5" spans="1:6">
      <c r="A5">
        <v>4</v>
      </c>
      <c r="B5" s="38">
        <v>0.2390270451930826</v>
      </c>
      <c r="C5" s="39">
        <f>IF(老後資金準備金確認シート!$I$34="",老後資金準備金確認シート!$H$33*減債基金係数表!$B5/12,老後資金準備金確認シート!$I$34*減債基金係数表!$B5/12)</f>
        <v>644915.13583787496</v>
      </c>
      <c r="D5" s="39">
        <f>老後資金準備金確認シート!$H$36*減債基金係数表!$B5/12</f>
        <v>258945.96562583945</v>
      </c>
      <c r="E5" s="39">
        <f>IF(老後資金準備金確認シート!$I$46="",老後資金準備金確認シート!$H$45*減債基金係数表!$B5/12,老後資金準備金確認シート!$H$45*減債基金係数表!$B5/12)</f>
        <v>122370.88177316006</v>
      </c>
      <c r="F5" s="39">
        <f>老後資金準備金確認シート!$H$48*減債基金係数表!$B5/12</f>
        <v>521875.71533823037</v>
      </c>
    </row>
    <row r="6" spans="1:6">
      <c r="A6">
        <v>5</v>
      </c>
      <c r="B6" s="38">
        <v>0.18835457140057618</v>
      </c>
      <c r="C6" s="39">
        <f>IF(老後資金準備金確認シート!$I$34="",老後資金準備金確認シート!$H$33*減債基金係数表!$B6/12,老後資金準備金確認シート!$I$34*減債基金係数表!$B6/12)</f>
        <v>508196.52605571644</v>
      </c>
      <c r="D6" s="39">
        <f>老後資金準備金確認シート!$H$36*減債基金係数表!$B6/12</f>
        <v>204050.78568395754</v>
      </c>
      <c r="E6" s="39">
        <f>IF(老後資金準備金確認シート!$I$46="",老後資金準備金確認シート!$H$45*減債基金係数表!$B6/12,老後資金準備金確認シート!$H$45*減債基金係数表!$B6/12)</f>
        <v>96428.899791132004</v>
      </c>
      <c r="F6" s="39">
        <f>老後資金準備金確認シート!$H$48*減債基金係数表!$B6/12</f>
        <v>411240.8142245913</v>
      </c>
    </row>
    <row r="7" spans="1:6">
      <c r="A7">
        <v>6</v>
      </c>
      <c r="B7" s="38">
        <v>0.15459750045017728</v>
      </c>
      <c r="C7" s="39">
        <f>IF(老後資金準備金確認シート!$I$34="",老後資金準備金確認シート!$H$33*減債基金係数表!$B7/12,老後資金準備金確認シート!$I$34*減債基金係数表!$B7/12)</f>
        <v>417117.10037867882</v>
      </c>
      <c r="D7" s="39">
        <f>老後資金準備金確認シート!$H$36*減債基金係数表!$B7/12</f>
        <v>167480.62548769204</v>
      </c>
      <c r="E7" s="39">
        <f>IF(老後資金準備金確認シート!$I$46="",老後資金準備金確認シート!$H$45*減債基金係数表!$B7/12,老後資金準備金確認シート!$H$45*減債基金係数表!$B7/12)</f>
        <v>79146.828070157615</v>
      </c>
      <c r="F7" s="39">
        <f>老後資金準備金確認シート!$H$48*減債基金係数表!$B7/12</f>
        <v>337537.87598288705</v>
      </c>
    </row>
    <row r="8" spans="1:6">
      <c r="A8">
        <v>7</v>
      </c>
      <c r="B8" s="38">
        <v>0.13050635375427203</v>
      </c>
      <c r="C8" s="39">
        <f>IF(老後資金準備金確認シート!$I$34="",老後資金準備金確認シート!$H$33*減債基金係数表!$B8/12,老後資金準備金確認シート!$I$34*減債基金係数表!$B8/12)</f>
        <v>352117.15390262398</v>
      </c>
      <c r="D8" s="39">
        <f>老後資金準備金確認シート!$H$36*減債基金係数表!$B8/12</f>
        <v>141381.88323379468</v>
      </c>
      <c r="E8" s="39">
        <f>IF(老後資金準備金確認シート!$I$46="",老後資金準備金確認シート!$H$45*減債基金係数表!$B8/12,老後資金準備金確認シート!$H$45*減債基金係数表!$B8/12)</f>
        <v>66813.266143208792</v>
      </c>
      <c r="F8" s="39">
        <f>老後資金準備金確認シート!$H$48*減債基金係数表!$B8/12</f>
        <v>284938.87236349395</v>
      </c>
    </row>
    <row r="9" spans="1:6">
      <c r="A9">
        <v>8</v>
      </c>
      <c r="B9" s="38">
        <v>0.11245638882723925</v>
      </c>
      <c r="C9" s="39">
        <f>IF(老後資金準備金確認シート!$I$34="",老後資金準備金確認シート!$H$33*減債基金係数表!$B9/12,老後資金準備金確認シート!$I$34*減債基金係数表!$B9/12)</f>
        <v>303416.82556369883</v>
      </c>
      <c r="D9" s="39">
        <f>老後資金準備金確認シート!$H$36*減債基金係数表!$B9/12</f>
        <v>121827.75456284253</v>
      </c>
      <c r="E9" s="39">
        <f>IF(老後資金準備金確認シート!$I$46="",老後資金準備金確認シート!$H$45*減債基金係数表!$B9/12,老後資金準備金確認シート!$H$45*減債基金係数表!$B9/12)</f>
        <v>57572.512142709049</v>
      </c>
      <c r="F9" s="39">
        <f>老後資金準備金確認シート!$H$48*減債基金係数表!$B9/12</f>
        <v>245529.78227280569</v>
      </c>
    </row>
    <row r="10" spans="1:6">
      <c r="A10">
        <v>9</v>
      </c>
      <c r="B10" s="38">
        <v>9.8433857018103421E-2</v>
      </c>
      <c r="C10" s="39">
        <f>IF(老後資金準備金確認シート!$I$34="",老後資金準備金確認シート!$H$33*減債基金係数表!$B10/12,老後資金準備金確認シート!$I$34*減債基金係数表!$B10/12)</f>
        <v>265582.85159152892</v>
      </c>
      <c r="D10" s="39">
        <f>老後資金準備金確認シート!$H$36*減債基金係数表!$B10/12</f>
        <v>106636.67843627871</v>
      </c>
      <c r="E10" s="39">
        <f>IF(老後資金準備金確認シート!$I$46="",老後資金準備金確認シート!$H$45*減債基金係数表!$B10/12,老後資金準備金確認シート!$H$45*減債基金係数表!$B10/12)</f>
        <v>50393.619140078248</v>
      </c>
      <c r="F10" s="39">
        <f>老後資金準備金確認シート!$H$48*減債基金係数表!$B10/12</f>
        <v>214913.92115619246</v>
      </c>
    </row>
    <row r="11" spans="1:6">
      <c r="A11">
        <v>10</v>
      </c>
      <c r="B11" s="38">
        <v>8.723050660515963E-2</v>
      </c>
      <c r="C11" s="39">
        <f>IF(老後資金準備金確認シート!$I$34="",老後資金準備金確認シート!$H$33*減債基金係数表!$B11/12,老後資金準備金確認シート!$I$34*減債基金係数表!$B11/12)</f>
        <v>235355.26689471549</v>
      </c>
      <c r="D11" s="39">
        <f>老後資金準備金確認シート!$H$36*減債基金係数表!$B11/12</f>
        <v>94499.715488922942</v>
      </c>
      <c r="E11" s="39">
        <f>IF(老後資金準備金確認シート!$I$46="",老後資金準備金確認シート!$H$45*減債基金係数表!$B11/12,老後資金準備金確認シート!$H$45*減債基金係数表!$B11/12)</f>
        <v>44658.017682351223</v>
      </c>
      <c r="F11" s="39">
        <f>老後資金準備金確認シート!$H$48*減債基金係数表!$B11/12</f>
        <v>190453.27275459853</v>
      </c>
    </row>
    <row r="12" spans="1:6">
      <c r="A12">
        <v>11</v>
      </c>
      <c r="B12" s="38">
        <v>7.8077447840392486E-2</v>
      </c>
      <c r="C12" s="39">
        <f>IF(老後資金準備金確認シート!$I$34="",老後資金準備金確認シート!$H$33*減債基金係数表!$B12/12,老後資金準備金確認シート!$I$34*減債基金係数表!$B12/12)</f>
        <v>210659.54205804048</v>
      </c>
      <c r="D12" s="39">
        <f>老後資金準備金確認シート!$H$36*減債基金係数表!$B12/12</f>
        <v>84583.90182709186</v>
      </c>
      <c r="E12" s="39">
        <f>IF(老後資金準備金確認シート!$I$46="",老後資金準備金確認シート!$H$45*減債基金係数表!$B12/12,老後資金準備金確認シート!$H$45*減債基金係数表!$B12/12)</f>
        <v>39972.071491361276</v>
      </c>
      <c r="F12" s="39">
        <f>老後資金準備金確認シート!$H$48*減債基金係数表!$B12/12</f>
        <v>170469.09445152359</v>
      </c>
    </row>
    <row r="13" spans="1:6">
      <c r="A13">
        <v>12</v>
      </c>
      <c r="B13" s="38">
        <v>7.0462085472963079E-2</v>
      </c>
      <c r="C13" s="39">
        <f>IF(老後資金準備金確認シート!$I$34="",老後資金準備金確認シート!$H$33*減債基金係数表!$B13/12,老後資金準備金確認シート!$I$34*減債基金係数表!$B13/12)</f>
        <v>190112.65184451616</v>
      </c>
      <c r="D13" s="39">
        <f>老後資金準備金確認シート!$H$36*減債基金係数表!$B13/12</f>
        <v>76333.92592904334</v>
      </c>
      <c r="E13" s="39">
        <f>IF(老後資金準備金確認シート!$I$46="",老後資金準備金確認シート!$H$45*減債基金係数表!$B13/12,老後資金準備金確認シート!$H$45*減債基金係数表!$B13/12)</f>
        <v>36073.355313986023</v>
      </c>
      <c r="F13" s="39">
        <f>老後資金準備金確認シート!$H$48*減債基金係数表!$B13/12</f>
        <v>153842.21994930273</v>
      </c>
    </row>
    <row r="14" spans="1:6">
      <c r="A14">
        <v>13</v>
      </c>
      <c r="B14" s="38">
        <v>6.4029543955328075E-2</v>
      </c>
      <c r="C14" s="39">
        <f>IF(老後資金準備金確認シート!$I$34="",老後資金準備金確認シート!$H$33*減債基金係数表!$B14/12,老後資金準備金確認シート!$I$34*減債基金係数表!$B14/12)</f>
        <v>172757.11208424639</v>
      </c>
      <c r="D14" s="39">
        <f>老後資金準備金確認シート!$H$36*減債基金係数表!$B14/12</f>
        <v>69365.339284938746</v>
      </c>
      <c r="E14" s="39">
        <f>IF(老後資金準備金確認シート!$I$46="",老後資金準備金確認シート!$H$45*減債基金係数表!$B14/12,老後資金準備金確認シート!$H$45*減債基金係数表!$B14/12)</f>
        <v>32780.189149799022</v>
      </c>
      <c r="F14" s="39">
        <f>老後資金準備金確認シート!$H$48*減債基金係数表!$B14/12</f>
        <v>139797.83763579963</v>
      </c>
    </row>
    <row r="15" spans="1:6">
      <c r="A15">
        <v>14</v>
      </c>
      <c r="B15" s="38">
        <v>5.8526338990661238E-2</v>
      </c>
      <c r="C15" s="39">
        <f>IF(老後資金準備金確認シート!$I$34="",老後資金準備金確認シート!$H$33*減債基金係数表!$B15/12,老後資金準備金確認シート!$I$34*減債基金係数表!$B15/12)</f>
        <v>157909.00075665637</v>
      </c>
      <c r="D15" s="39">
        <f>老後資金準備金確認シート!$H$36*減債基金係数表!$B15/12</f>
        <v>63403.533906549674</v>
      </c>
      <c r="E15" s="39">
        <f>IF(老後資金準備金確認シート!$I$46="",老後資金準備金確認シート!$H$45*減債基金係数表!$B15/12,老後資金準備金確認シート!$H$45*減債基金係数表!$B15/12)</f>
        <v>29962.800667417356</v>
      </c>
      <c r="F15" s="39">
        <f>老後資金準備金確認シート!$H$48*減債基金係数表!$B15/12</f>
        <v>127782.50679627703</v>
      </c>
    </row>
    <row r="16" spans="1:6">
      <c r="A16">
        <v>15</v>
      </c>
      <c r="B16" s="38">
        <v>5.3766580462288049E-2</v>
      </c>
      <c r="C16" s="39">
        <f>IF(老後資金準備金確認シート!$I$34="",老後資金準備金確認シート!$H$33*減債基金係数表!$B16/12,老後資金準備金確認シート!$I$34*減債基金係数表!$B16/12)</f>
        <v>145066.77064247968</v>
      </c>
      <c r="D16" s="39">
        <f>老後資金準備金確認シート!$H$36*減債基金係数表!$B16/12</f>
        <v>58247.128834145384</v>
      </c>
      <c r="E16" s="39">
        <f>IF(老後資金準備金確認シート!$I$46="",老後資金準備金確認シート!$H$45*減債基金係数表!$B16/12,老後資金準備金確認シート!$H$45*減債基金係数表!$B16/12)</f>
        <v>27526.022654812772</v>
      </c>
      <c r="F16" s="39">
        <f>老後資金準備金確認シート!$H$48*減債基金係数表!$B16/12</f>
        <v>117390.36734266224</v>
      </c>
    </row>
    <row r="17" spans="1:6">
      <c r="A17">
        <v>16</v>
      </c>
      <c r="B17" s="38">
        <v>4.9610849265488123E-2</v>
      </c>
      <c r="C17" s="39">
        <f>IF(老後資金準備金確認シート!$I$34="",老後資金準備金確認シート!$H$33*減債基金係数表!$B17/12,老後資金準備金確認シート!$I$34*減債基金係数表!$B17/12)</f>
        <v>133854.25723369373</v>
      </c>
      <c r="D17" s="39">
        <f>老後資金準備金確認シート!$H$36*減債基金係数表!$B17/12</f>
        <v>53745.086704278801</v>
      </c>
      <c r="E17" s="39">
        <f>IF(老後資金準備金確認シート!$I$46="",老後資金準備金確認シート!$H$45*減債基金係数表!$B17/12,老後資金準備金確認シート!$H$45*減債基金係数表!$B17/12)</f>
        <v>25398.478926219865</v>
      </c>
      <c r="F17" s="39">
        <f>老後資金準備金確認シート!$H$48*減債基金係数表!$B17/12</f>
        <v>108317.02089631573</v>
      </c>
    </row>
    <row r="18" spans="1:6">
      <c r="A18">
        <v>17</v>
      </c>
      <c r="B18" s="38">
        <v>4.5952529375969872E-2</v>
      </c>
      <c r="C18" s="39">
        <f>IF(老後資金準備金確認シート!$I$34="",老後資金準備金確認シート!$H$33*減債基金係数表!$B18/12,老後資金準備金確認シート!$I$34*減債基金係数表!$B18/12)</f>
        <v>123983.80150103282</v>
      </c>
      <c r="D18" s="39">
        <f>老後資金準備金確認シート!$H$36*減債基金係数表!$B18/12</f>
        <v>49781.906823967358</v>
      </c>
      <c r="E18" s="39">
        <f>IF(老後資金準備金確認シート!$I$46="",老後資金準備金確認シート!$H$45*減債基金係数表!$B18/12,老後資金準備金確認シート!$H$45*減債基金係数表!$B18/12)</f>
        <v>23525.586968211453</v>
      </c>
      <c r="F18" s="39">
        <f>老後資金準備金確認シート!$H$48*減債基金係数表!$B18/12</f>
        <v>100329.68913753422</v>
      </c>
    </row>
    <row r="19" spans="1:6">
      <c r="A19">
        <v>18</v>
      </c>
      <c r="B19" s="38">
        <v>4.2708695896297007E-2</v>
      </c>
      <c r="C19" s="39">
        <f>IF(老後資金準備金確認シート!$I$34="",老後資金準備金確認シート!$H$33*減債基金係数表!$B19/12,老後資金準備金確認シート!$I$34*減債基金係数表!$B19/12)</f>
        <v>115231.66507442557</v>
      </c>
      <c r="D19" s="39">
        <f>老後資金準備金確認シート!$H$36*減債基金係数表!$B19/12</f>
        <v>46267.75388765509</v>
      </c>
      <c r="E19" s="39">
        <f>IF(老後資金準備金確認シート!$I$46="",老後資金準備金確認シート!$H$45*減債基金係数表!$B19/12,老後資金準備金確認シート!$H$45*減債基金係数表!$B19/12)</f>
        <v>21864.893037479826</v>
      </c>
      <c r="F19" s="39">
        <f>老後資金準備金確認シート!$H$48*減債基金係数表!$B19/12</f>
        <v>93247.319373581791</v>
      </c>
    </row>
    <row r="20" spans="1:6">
      <c r="A20">
        <v>19</v>
      </c>
      <c r="B20" s="38">
        <v>3.9813880562058791E-2</v>
      </c>
      <c r="C20" s="39">
        <f>IF(老後資金準備金確認シート!$I$34="",老後資金準備金確認シート!$H$33*減債基金係数表!$B20/12,老後資金準備金確認シート!$I$34*減債基金係数表!$B20/12)</f>
        <v>107421.20905260705</v>
      </c>
      <c r="D20" s="39">
        <f>老後資金準備金確認シート!$H$36*減債基金係数表!$B20/12</f>
        <v>43131.703942230357</v>
      </c>
      <c r="E20" s="39">
        <f>IF(老後資金準備金確認シート!$I$46="",老後資金準備金確認シート!$H$45*減債基金係数表!$B20/12,老後資金準備金確認シート!$H$45*減債基金係数表!$B20/12)</f>
        <v>20382.880386003319</v>
      </c>
      <c r="F20" s="39">
        <f>老後資金準備金確認シート!$H$48*減債基金係数表!$B20/12</f>
        <v>86926.972560495036</v>
      </c>
    </row>
    <row r="21" spans="1:6">
      <c r="A21">
        <v>20</v>
      </c>
      <c r="B21" s="38">
        <v>3.721570759685916E-2</v>
      </c>
      <c r="C21" s="39">
        <f>IF(老後資金準備金確認シート!$I$34="",老後資金準備金確認シート!$H$33*減債基金係数表!$B21/12,老後資金準備金確認シート!$I$34*減債基金係数表!$B21/12)</f>
        <v>100411.1191716545</v>
      </c>
      <c r="D21" s="39">
        <f>老後資金準備金確認シート!$H$36*減債基金係数表!$B21/12</f>
        <v>40317.016563264093</v>
      </c>
      <c r="E21" s="39">
        <f>IF(老後資金準備金確認シート!$I$46="",老後資金準備金確認シート!$H$45*減債基金係数表!$B21/12,老後資金準備金確認シート!$H$45*減債基金係数表!$B21/12)</f>
        <v>19052.735019005882</v>
      </c>
      <c r="F21" s="39">
        <f>老後資金準備金確認シート!$H$48*減債基金係数表!$B21/12</f>
        <v>81254.294919809166</v>
      </c>
    </row>
    <row r="22" spans="1:6">
      <c r="A22">
        <v>21</v>
      </c>
      <c r="B22" s="38">
        <v>3.4871776466503628E-2</v>
      </c>
      <c r="C22" s="39">
        <f>IF(老後資金準備金確認シート!$I$34="",老後資金準備金確認シート!$H$33*減債基金係数表!$B22/12,老後資金準備金確認シート!$I$34*減債基金係数表!$B22/12)</f>
        <v>94086.995212766153</v>
      </c>
      <c r="D22" s="39">
        <f>老後資金準備金確認シート!$H$36*減債基金係数表!$B22/12</f>
        <v>37777.757838712263</v>
      </c>
      <c r="E22" s="39">
        <f>IF(老後資金準備金確認シート!$I$46="",老後資金準備金確認シート!$H$45*減債基金係数表!$B22/12,老後資金準備金確認シート!$H$45*減債基金係数表!$B22/12)</f>
        <v>17852.749808104458</v>
      </c>
      <c r="F22" s="39">
        <f>老後資金準備金確認シート!$H$48*減債基金係数表!$B22/12</f>
        <v>76136.711951866251</v>
      </c>
    </row>
    <row r="23" spans="1:6">
      <c r="A23">
        <v>22</v>
      </c>
      <c r="B23" s="38">
        <v>3.274739479171513E-2</v>
      </c>
      <c r="C23" s="39">
        <f>IF(老後資金準備金確認シート!$I$34="",老後資金準備金確認シート!$H$33*減債基金係数表!$B23/12,老後資金準備金確認シート!$I$34*減債基金係数表!$B23/12)</f>
        <v>88355.234209482966</v>
      </c>
      <c r="D23" s="39">
        <f>老後資金準備金確認シート!$H$36*減債基金係数表!$B23/12</f>
        <v>35476.344357691392</v>
      </c>
      <c r="E23" s="39">
        <f>IF(老後資金準備金確認シート!$I$46="",老後資金準備金確認シート!$H$45*減債基金係数表!$B23/12,老後資金準備金確認シート!$H$45*減債基金係数表!$B23/12)</f>
        <v>16765.163846622076</v>
      </c>
      <c r="F23" s="39">
        <f>老後資金準備金確認シート!$H$48*減債基金係数表!$B23/12</f>
        <v>71498.478628578028</v>
      </c>
    </row>
    <row r="24" spans="1:6">
      <c r="A24">
        <v>23</v>
      </c>
      <c r="B24" s="38">
        <v>3.0813902675464282E-2</v>
      </c>
      <c r="C24" s="39">
        <f>IF(老後資金準備金確認シート!$I$34="",老後資金準備金確認シート!$H$33*減債基金係数表!$B24/12,老後資金準備金確認シート!$I$34*減債基金係数表!$B24/12)</f>
        <v>83138.509341440877</v>
      </c>
      <c r="D24" s="39">
        <f>老後資金準備金確認シート!$H$36*減債基金係数表!$B24/12</f>
        <v>33381.727898419638</v>
      </c>
      <c r="E24" s="39">
        <f>IF(老後資金準備金確認シート!$I$46="",老後資金準備金確認シート!$H$45*減債基金係数表!$B24/12,老後資金準備金確認シート!$H$45*減債基金係数表!$B24/12)</f>
        <v>15775.304582052477</v>
      </c>
      <c r="F24" s="39">
        <f>老後資金準備金確認シート!$H$48*減債基金係数表!$B24/12</f>
        <v>67277.020841430349</v>
      </c>
    </row>
    <row r="25" spans="1:6">
      <c r="A25">
        <v>24</v>
      </c>
      <c r="B25" s="38">
        <v>2.904741594896991E-2</v>
      </c>
      <c r="C25" s="39">
        <f>IF(老後資金準備金確認シート!$I$34="",老後資金準備金確認シート!$H$33*減債基金係数表!$B25/12,老後資金準備金確認シート!$I$34*減債基金係数表!$B25/12)</f>
        <v>78372.37910604151</v>
      </c>
      <c r="D25" s="39">
        <f>老後資金準備金確認シート!$H$36*減債基金係数表!$B25/12</f>
        <v>31468.033944717401</v>
      </c>
      <c r="E25" s="39">
        <f>IF(老後資金準備金確認シート!$I$46="",老後資金準備金確認シート!$H$45*減債基金係数表!$B25/12,老後資金準備金確認シート!$H$45*減債基金係数表!$B25/12)</f>
        <v>14870.944415665936</v>
      </c>
      <c r="F25" s="39">
        <f>老後資金準備金確認シート!$H$48*減債基金係数表!$B25/12</f>
        <v>63420.1914885843</v>
      </c>
    </row>
    <row r="26" spans="1:6">
      <c r="A26">
        <v>25</v>
      </c>
      <c r="B26" s="38">
        <v>2.7427871039127822E-2</v>
      </c>
      <c r="C26" s="39">
        <f>IF(老後資金準備金確認シート!$I$34="",老後資金準備金確認シート!$H$33*減債基金係数表!$B26/12,老後資金準備金確認シート!$I$34*減債基金係数表!$B26/12)</f>
        <v>74002.710290185787</v>
      </c>
      <c r="D26" s="39">
        <f>老後資金準備金確認シート!$H$36*減債基金係数表!$B26/12</f>
        <v>29713.526959055143</v>
      </c>
      <c r="E26" s="39">
        <f>IF(老後資金準備金確認シート!$I$46="",老後資金準備金確認シート!$H$45*減債基金係数表!$B26/12,老後資金準備金確認シート!$H$45*減債基金係数表!$B26/12)</f>
        <v>14041.811718449526</v>
      </c>
      <c r="F26" s="39">
        <f>老後資金準備金確認シート!$H$48*減債基金係数表!$B26/12</f>
        <v>59884.18510209574</v>
      </c>
    </row>
    <row r="27" spans="1:6">
      <c r="A27">
        <v>26</v>
      </c>
      <c r="B27" s="38">
        <v>2.593829025158436E-2</v>
      </c>
      <c r="C27" s="39">
        <f>IF(老後資金準備金確認シート!$I$34="",老後資金準備金確認シート!$H$33*減債基金係数表!$B27/12,老後資金準備金確認シート!$I$34*減債基金係数表!$B27/12)</f>
        <v>69983.695642014573</v>
      </c>
      <c r="D27" s="39">
        <f>老後資金準備金確認シート!$H$36*減債基金係数表!$B27/12</f>
        <v>28099.814439216392</v>
      </c>
      <c r="E27" s="39">
        <f>IF(老後資金準備金確認シート!$I$46="",老後資金準備金確認シート!$H$45*減債基金係数表!$B27/12,老後資金準備金確認シート!$H$45*減債基金係数表!$B27/12)</f>
        <v>13279.214689745901</v>
      </c>
      <c r="F27" s="39">
        <f>老後資金準備金確認シート!$H$48*減債基金係数表!$B27/12</f>
        <v>56631.933715959189</v>
      </c>
    </row>
    <row r="28" spans="1:6">
      <c r="A28">
        <v>27</v>
      </c>
      <c r="B28" s="38">
        <v>2.4564210324643492E-2</v>
      </c>
      <c r="C28" s="39">
        <f>IF(老後資金準備金確認シート!$I$34="",老後資金準備金確認シート!$H$33*減債基金係数表!$B28/12,老後資金準備金確認シート!$I$34*減債基金係数表!$B28/12)</f>
        <v>66276.312061134275</v>
      </c>
      <c r="D28" s="39">
        <f>老後資金準備金確認シート!$H$36*減債基金係数表!$B28/12</f>
        <v>26611.227851697116</v>
      </c>
      <c r="E28" s="39">
        <f>IF(老後資金準備金確認シート!$I$46="",老後資金準備金確認シート!$H$45*減債基金係数表!$B28/12,老後資金準備金確認シート!$H$45*減債基金係数表!$B28/12)</f>
        <v>12575.748803068826</v>
      </c>
      <c r="F28" s="39">
        <f>老後資金準備金確認シート!$H$48*減債基金係数表!$B28/12</f>
        <v>53631.859208804963</v>
      </c>
    </row>
    <row r="29" spans="1:6">
      <c r="A29">
        <v>28</v>
      </c>
      <c r="B29" s="38">
        <v>2.3293233436285019E-2</v>
      </c>
      <c r="C29" s="39">
        <f>IF(老後資金準備金確認シート!$I$34="",老後資金準備金確認シート!$H$33*減債基金係数表!$B29/12,老後資金準備金確認シート!$I$34*減債基金係数表!$B29/12)</f>
        <v>62847.109177668164</v>
      </c>
      <c r="D29" s="39">
        <f>老後資金準備金確認シート!$H$36*減債基金係数表!$B29/12</f>
        <v>25234.336222642101</v>
      </c>
      <c r="E29" s="39">
        <f>IF(老後資金準備金確認シート!$I$46="",老後資金準備金確認シート!$H$45*減債基金係数表!$B29/12,老後資金準備金確認シート!$H$45*減債基金係数表!$B29/12)</f>
        <v>11925.066942294041</v>
      </c>
      <c r="F29" s="39">
        <f>老後資金準備金確認シート!$H$48*減債基金係数表!$B29/12</f>
        <v>50856.893002555626</v>
      </c>
    </row>
    <row r="30" spans="1:6">
      <c r="A30">
        <v>29</v>
      </c>
      <c r="B30" s="38">
        <v>2.2114671106632584E-2</v>
      </c>
      <c r="C30" s="39">
        <f>IF(老後資金準備金確認シート!$I$34="",老後資金準備金確認シート!$H$33*減債基金係数表!$B30/12,老後資金準備金確認シート!$I$34*減債基金係数表!$B30/12)</f>
        <v>59667.248571069329</v>
      </c>
      <c r="D30" s="39">
        <f>老後資金準備金確認シート!$H$36*減債基金係数表!$B30/12</f>
        <v>23957.560365518631</v>
      </c>
      <c r="E30" s="39">
        <f>IF(老後資金準備金確認シート!$I$46="",老後資金準備金確認シート!$H$45*減債基金係数表!$B30/12,老後資金準備金確認シート!$H$45*減債基金係数表!$B30/12)</f>
        <v>11321.697096058866</v>
      </c>
      <c r="F30" s="39">
        <f>老後資金準備金確認シート!$H$48*減債基金係数表!$B30/12</f>
        <v>48283.698582814475</v>
      </c>
    </row>
    <row r="31" spans="1:6">
      <c r="A31">
        <v>30</v>
      </c>
      <c r="B31" s="38">
        <v>2.1019259320252601E-2</v>
      </c>
      <c r="C31" s="39">
        <f>IF(老後資金準備金確認シート!$I$34="",老後資金準備金確認シート!$H$33*減債基金係数表!$B31/12,老後資金準備金確認シート!$I$34*減債基金係数表!$B31/12)</f>
        <v>56711.735146046667</v>
      </c>
      <c r="D31" s="39">
        <f>老後資金準備金確認シート!$H$36*減債基金係数表!$B31/12</f>
        <v>22770.864263606985</v>
      </c>
      <c r="E31" s="39">
        <f>IF(老後資金準備金確認シート!$I$46="",老後資金準備金確認シート!$H$45*減債基金係数表!$B31/12,老後資金準備金確認シート!$H$45*減債基金係数表!$B31/12)</f>
        <v>10760.896513448015</v>
      </c>
      <c r="F31" s="39">
        <f>老後資金準備金確認シート!$H$48*減債基金係数表!$B31/12</f>
        <v>45892.049515884843</v>
      </c>
    </row>
    <row r="32" spans="1:6">
      <c r="A32">
        <v>31</v>
      </c>
      <c r="B32" s="37">
        <v>0.02</v>
      </c>
      <c r="C32" s="39">
        <f>IF(老後資金準備金確認シート!$I$34="",老後資金準備金確認シート!$H$33*減債基金係数表!$B32/12,老後資金準備金確認シート!$I$34*減債基金係数表!$B32/12)</f>
        <v>53961.6875</v>
      </c>
      <c r="D32" s="39">
        <f>老後資金準備金確認シート!$H$36*減債基金係数表!$B32/12</f>
        <v>21666.666666666668</v>
      </c>
      <c r="E32" s="39">
        <f>IF(老後資金準備金確認シート!$I$46="",老後資金準備金確認シート!$H$45*減債基金係数表!$B32/12,老後資金準備金確認シート!$H$45*減債基金係数表!$B32/12)</f>
        <v>10239.0825</v>
      </c>
      <c r="F32" s="39">
        <f>老後資金準備金確認シート!$H$48*減債基金係数表!$B32/12</f>
        <v>43666.666666666664</v>
      </c>
    </row>
    <row r="33" spans="1:6">
      <c r="A33">
        <v>32</v>
      </c>
      <c r="B33" s="37">
        <v>1.9E-2</v>
      </c>
      <c r="C33" s="39">
        <f>IF(老後資金準備金確認シート!$I$34="",老後資金準備金確認シート!$H$33*減債基金係数表!$B33/12,老後資金準備金確認シート!$I$34*減債基金係数表!$B33/12)</f>
        <v>51263.603124999994</v>
      </c>
      <c r="D33" s="39">
        <f>老後資金準備金確認シート!$H$36*減債基金係数表!$B33/12</f>
        <v>20583.333333333332</v>
      </c>
      <c r="E33" s="39">
        <f>IF(老後資金準備金確認シート!$I$46="",老後資金準備金確認シート!$H$45*減債基金係数表!$B33/12,老後資金準備金確認シート!$H$45*減債基金係数表!$B33/12)</f>
        <v>9727.1283750000002</v>
      </c>
      <c r="F33" s="39">
        <f>老後資金準備金確認シート!$H$48*減債基金係数表!$B33/12</f>
        <v>41483.333333333336</v>
      </c>
    </row>
    <row r="34" spans="1:6">
      <c r="A34">
        <v>33</v>
      </c>
      <c r="B34" s="37">
        <v>1.8200000000000001E-2</v>
      </c>
      <c r="C34" s="39">
        <f>IF(老後資金準備金確認シート!$I$34="",老後資金準備金確認シート!$H$33*減債基金係数表!$B34/12,老後資金準備金確認シート!$I$34*減債基金係数表!$B34/12)</f>
        <v>49105.135625000003</v>
      </c>
      <c r="D34" s="39">
        <f>老後資金準備金確認シート!$H$36*減債基金係数表!$B34/12</f>
        <v>19716.666666666668</v>
      </c>
      <c r="E34" s="39">
        <f>IF(老後資金準備金確認シート!$I$46="",老後資金準備金確認シート!$H$45*減債基金係数表!$B34/12,老後資金準備金確認シート!$H$45*減債基金係数表!$B34/12)</f>
        <v>9317.5650750000004</v>
      </c>
      <c r="F34" s="39">
        <f>老後資金準備金確認シート!$H$48*減債基金係数表!$B34/12</f>
        <v>39736.666666666664</v>
      </c>
    </row>
    <row r="35" spans="1:6">
      <c r="A35">
        <v>34</v>
      </c>
      <c r="B35" s="37">
        <v>1.7299999999999999E-2</v>
      </c>
      <c r="C35" s="39">
        <f>IF(老後資金準備金確認シート!$I$34="",老後資金準備金確認シート!$H$33*減債基金係数表!$B35/12,老後資金準備金確認シート!$I$34*減債基金係数表!$B35/12)</f>
        <v>46676.8596875</v>
      </c>
      <c r="D35" s="39">
        <f>老後資金準備金確認シート!$H$36*減債基金係数表!$B35/12</f>
        <v>18741.666666666668</v>
      </c>
      <c r="E35" s="39">
        <f>IF(老後資金準備金確認シート!$I$46="",老後資金準備金確認シート!$H$45*減債基金係数表!$B35/12,老後資金準備金確認シート!$H$45*減債基金係数表!$B35/12)</f>
        <v>8856.8063624999995</v>
      </c>
      <c r="F35" s="39">
        <f>老後資金準備金確認シート!$H$48*減債基金係数表!$B35/12</f>
        <v>37771.666666666664</v>
      </c>
    </row>
    <row r="36" spans="1:6">
      <c r="A36">
        <v>35</v>
      </c>
      <c r="B36" s="37">
        <v>1.6500000000000001E-2</v>
      </c>
      <c r="C36" s="39">
        <f>IF(老後資金準備金確認シート!$I$34="",老後資金準備金確認シート!$H$33*減債基金係数表!$B36/12,老後資金準備金確認シート!$I$34*減債基金係数表!$B36/12)</f>
        <v>44518.392187500001</v>
      </c>
      <c r="D36" s="39">
        <f>老後資金準備金確認シート!$H$36*減債基金係数表!$B36/12</f>
        <v>17875</v>
      </c>
      <c r="E36" s="39">
        <f>IF(老後資金準備金確認シート!$I$46="",老後資金準備金確認シート!$H$45*減債基金係数表!$B36/12,老後資金準備金確認シート!$H$45*減債基金係数表!$B36/12)</f>
        <v>8447.2430624999997</v>
      </c>
      <c r="F36" s="39">
        <f>老後資金準備金確認シート!$H$48*減債基金係数表!$B36/12</f>
        <v>36025</v>
      </c>
    </row>
    <row r="37" spans="1:6">
      <c r="A37">
        <v>36</v>
      </c>
      <c r="B37" s="37">
        <v>1.5800000000000002E-2</v>
      </c>
      <c r="C37" s="39">
        <f>IF(老後資金準備金確認シート!$I$34="",老後資金準備金確認シート!$H$33*減債基金係数表!$B37/12,老後資金準備金確認シート!$I$34*減債基金係数表!$B37/12)</f>
        <v>42629.733125000006</v>
      </c>
      <c r="D37" s="39">
        <f>老後資金準備金確認シート!$H$36*減債基金係数表!$B37/12</f>
        <v>17116.666666666668</v>
      </c>
      <c r="E37" s="39">
        <f>IF(老後資金準備金確認シート!$I$46="",老後資金準備金確認シート!$H$45*減債基金係数表!$B37/12,老後資金準備金確認シート!$H$45*減債基金係数表!$B37/12)</f>
        <v>8088.875175000001</v>
      </c>
      <c r="F37" s="39">
        <f>老後資金準備金確認シート!$H$48*減債基金係数表!$B37/12</f>
        <v>34496.666666666672</v>
      </c>
    </row>
    <row r="38" spans="1:6">
      <c r="A38">
        <v>37</v>
      </c>
      <c r="B38" s="37">
        <v>1.5100000000000001E-2</v>
      </c>
      <c r="C38" s="39">
        <f>IF(老後資金準備金確認シート!$I$34="",老後資金準備金確認シート!$H$33*減債基金係数表!$B38/12,老後資金準備金確認シート!$I$34*減債基金係数表!$B38/12)</f>
        <v>40741.074062500003</v>
      </c>
      <c r="D38" s="39">
        <f>老後資金準備金確認シート!$H$36*減債基金係数表!$B38/12</f>
        <v>16358.333333333334</v>
      </c>
      <c r="E38" s="39">
        <f>IF(老後資金準備金確認シート!$I$46="",老後資金準備金確認シート!$H$45*減債基金係数表!$B38/12,老後資金準備金確認シート!$H$45*減債基金係数表!$B38/12)</f>
        <v>7730.5072875000005</v>
      </c>
      <c r="F38" s="39">
        <f>老後資金準備金確認シート!$H$48*減債基金係数表!$B38/12</f>
        <v>32968.333333333336</v>
      </c>
    </row>
    <row r="39" spans="1:6">
      <c r="A39">
        <v>38</v>
      </c>
      <c r="B39" s="37">
        <v>1.4500000000000001E-2</v>
      </c>
      <c r="C39" s="39">
        <f>IF(老後資金準備金確認シート!$I$34="",老後資金準備金確認シート!$H$33*減債基金係数表!$B39/12,老後資金準備金確認シート!$I$34*減債基金係数表!$B39/12)</f>
        <v>39122.223437500004</v>
      </c>
      <c r="D39" s="39">
        <f>老後資金準備金確認シート!$H$36*減債基金係数表!$B39/12</f>
        <v>15708.333333333334</v>
      </c>
      <c r="E39" s="39">
        <f>IF(老後資金準備金確認シート!$I$46="",老後資金準備金確認シート!$H$45*減債基金係数表!$B39/12,老後資金準備金確認シート!$H$45*減債基金係数表!$B39/12)</f>
        <v>7423.3348125000002</v>
      </c>
      <c r="F39" s="39">
        <f>老後資金準備金確認シート!$H$48*減債基金係数表!$B39/12</f>
        <v>31658.333333333332</v>
      </c>
    </row>
    <row r="40" spans="1:6">
      <c r="A40">
        <v>39</v>
      </c>
      <c r="B40" s="37">
        <v>1.38E-2</v>
      </c>
      <c r="C40" s="39">
        <f>IF(老後資金準備金確認シート!$I$34="",老後資金準備金確認シート!$H$33*減債基金係数表!$B40/12,老後資金準備金確認シート!$I$34*減債基金係数表!$B40/12)</f>
        <v>37233.564375000002</v>
      </c>
      <c r="D40" s="39">
        <f>老後資金準備金確認シート!$H$36*減債基金係数表!$B40/12</f>
        <v>14950</v>
      </c>
      <c r="E40" s="39">
        <f>IF(老後資金準備金確認シート!$I$46="",老後資金準備金確認シート!$H$45*減債基金係数表!$B40/12,老後資金準備金確認シート!$H$45*減債基金係数表!$B40/12)</f>
        <v>7064.9669249999997</v>
      </c>
      <c r="F40" s="39">
        <f>老後資金準備金確認シート!$H$48*減債基金係数表!$B40/12</f>
        <v>30130</v>
      </c>
    </row>
    <row r="41" spans="1:6">
      <c r="A41">
        <v>40</v>
      </c>
      <c r="B41" s="37">
        <v>1.2999999999999999E-2</v>
      </c>
      <c r="C41" s="39">
        <f>IF(老後資金準備金確認シート!$I$34="",老後資金準備金確認シート!$H$33*減債基金係数表!$B41/12,老後資金準備金確認シート!$I$34*減債基金係数表!$B41/12)</f>
        <v>35075.096874999996</v>
      </c>
      <c r="D41" s="39">
        <f>老後資金準備金確認シート!$H$36*減債基金係数表!$B41/12</f>
        <v>14083.333333333334</v>
      </c>
      <c r="E41" s="39">
        <f>IF(老後資金準備金確認シート!$I$46="",老後資金準備金確認シート!$H$45*減債基金係数表!$B41/12,老後資金準備金確認シート!$H$45*減債基金係数表!$B41/12)</f>
        <v>6655.4036249999999</v>
      </c>
      <c r="F41" s="39">
        <f>老後資金準備金確認シート!$H$48*減債基金係数表!$B41/12</f>
        <v>28383.333333333332</v>
      </c>
    </row>
    <row r="42" spans="1:6">
      <c r="A42">
        <v>41</v>
      </c>
      <c r="B42" s="38">
        <v>1.2999999999999999E-2</v>
      </c>
      <c r="C42" s="39">
        <f>IF(老後資金準備金確認シート!$I$34="",老後資金準備金確認シート!$H$33*減債基金係数表!$B42/12,老後資金準備金確認シート!$I$34*減債基金係数表!$B42/12)</f>
        <v>35075.096874999996</v>
      </c>
      <c r="D42" s="39">
        <f>老後資金準備金確認シート!$H$36*減債基金係数表!$B42/12</f>
        <v>14083.333333333334</v>
      </c>
      <c r="E42" s="39">
        <f>IF(老後資金準備金確認シート!$I$46="",老後資金準備金確認シート!$H$45*減債基金係数表!$B42/12,老後資金準備金確認シート!$H$45*減債基金係数表!$B42/12)</f>
        <v>6655.4036249999999</v>
      </c>
      <c r="F42" s="39">
        <f>老後資金準備金確認シート!$H$48*減債基金係数表!$B42/12</f>
        <v>28383.333333333332</v>
      </c>
    </row>
    <row r="43" spans="1:6">
      <c r="A43">
        <v>42</v>
      </c>
      <c r="B43" s="38">
        <v>1.2E-2</v>
      </c>
      <c r="C43" s="39">
        <f>IF(老後資金準備金確認シート!$I$34="",老後資金準備金確認シート!$H$33*減債基金係数表!$B43/12,老後資金準備金確認シート!$I$34*減債基金係数表!$B43/12)</f>
        <v>32377.012500000001</v>
      </c>
      <c r="D43" s="39">
        <f>老後資金準備金確認シート!$H$36*減債基金係数表!$B43/12</f>
        <v>13000</v>
      </c>
      <c r="E43" s="39">
        <f>IF(老後資金準備金確認シート!$I$46="",老後資金準備金確認シート!$H$45*減債基金係数表!$B43/12,老後資金準備金確認シート!$H$45*減債基金係数表!$B43/12)</f>
        <v>6143.4494999999997</v>
      </c>
      <c r="F43" s="39">
        <f>老後資金準備金確認シート!$H$48*減債基金係数表!$B43/12</f>
        <v>26200</v>
      </c>
    </row>
    <row r="44" spans="1:6">
      <c r="A44">
        <v>43</v>
      </c>
      <c r="B44" s="38">
        <v>1.2E-2</v>
      </c>
      <c r="C44" s="39">
        <f>IF(老後資金準備金確認シート!$I$34="",老後資金準備金確認シート!$H$33*減債基金係数表!$B44/12,老後資金準備金確認シート!$I$34*減債基金係数表!$B44/12)</f>
        <v>32377.012500000001</v>
      </c>
      <c r="D44" s="39">
        <f>老後資金準備金確認シート!$H$36*減債基金係数表!$B44/12</f>
        <v>13000</v>
      </c>
      <c r="E44" s="39">
        <f>IF(老後資金準備金確認シート!$I$46="",老後資金準備金確認シート!$H$45*減債基金係数表!$B44/12,老後資金準備金確認シート!$H$45*減債基金係数表!$B44/12)</f>
        <v>6143.4494999999997</v>
      </c>
      <c r="F44" s="39">
        <f>老後資金準備金確認シート!$H$48*減債基金係数表!$B44/12</f>
        <v>26200</v>
      </c>
    </row>
    <row r="45" spans="1:6">
      <c r="A45">
        <v>44</v>
      </c>
      <c r="B45" s="38">
        <v>1.0999999999999999E-2</v>
      </c>
      <c r="C45" s="39">
        <f>IF(老後資金準備金確認シート!$I$34="",老後資金準備金確認シート!$H$33*減債基金係数表!$B45/12,老後資金準備金確認シート!$I$34*減債基金係数表!$B45/12)</f>
        <v>29678.928124999995</v>
      </c>
      <c r="D45" s="39">
        <f>老後資金準備金確認シート!$H$36*減債基金係数表!$B45/12</f>
        <v>11916.666666666666</v>
      </c>
      <c r="E45" s="39">
        <f>IF(老後資金準備金確認シート!$I$46="",老後資金準備金確認シート!$H$45*減債基金係数表!$B45/12,老後資金準備金確認シート!$H$45*減債基金係数表!$B45/12)</f>
        <v>5631.4953749999995</v>
      </c>
      <c r="F45" s="39">
        <f>老後資金準備金確認シート!$H$48*減債基金係数表!$B45/12</f>
        <v>24016.666666666668</v>
      </c>
    </row>
    <row r="46" spans="1:6">
      <c r="A46">
        <v>45</v>
      </c>
      <c r="B46" s="38">
        <v>1.0999999999999999E-2</v>
      </c>
      <c r="C46" s="39">
        <f>IF(老後資金準備金確認シート!$I$34="",老後資金準備金確認シート!$H$33*減債基金係数表!$B46/12,老後資金準備金確認シート!$I$34*減債基金係数表!$B46/12)</f>
        <v>29678.928124999995</v>
      </c>
      <c r="D46" s="39">
        <f>老後資金準備金確認シート!$H$36*減債基金係数表!$B46/12</f>
        <v>11916.666666666666</v>
      </c>
      <c r="E46" s="39">
        <f>IF(老後資金準備金確認シート!$I$46="",老後資金準備金確認シート!$H$45*減債基金係数表!$B46/12,老後資金準備金確認シート!$H$45*減債基金係数表!$B46/12)</f>
        <v>5631.4953749999995</v>
      </c>
      <c r="F46" s="39">
        <f>老後資金準備金確認シート!$H$48*減債基金係数表!$B46/12</f>
        <v>24016.666666666668</v>
      </c>
    </row>
    <row r="47" spans="1:6">
      <c r="A47">
        <v>46</v>
      </c>
      <c r="B47" s="38">
        <v>0.01</v>
      </c>
      <c r="C47" s="39">
        <f>IF(老後資金準備金確認シート!$I$34="",老後資金準備金確認シート!$H$33*減債基金係数表!$B47/12,老後資金準備金確認シート!$I$34*減債基金係数表!$B47/12)</f>
        <v>26980.84375</v>
      </c>
      <c r="D47" s="39">
        <f>老後資金準備金確認シート!$H$36*減債基金係数表!$B47/12</f>
        <v>10833.333333333334</v>
      </c>
      <c r="E47" s="39">
        <f>IF(老後資金準備金確認シート!$I$46="",老後資金準備金確認シート!$H$45*減債基金係数表!$B47/12,老後資金準備金確認シート!$H$45*減債基金係数表!$B47/12)</f>
        <v>5119.5412500000002</v>
      </c>
      <c r="F47" s="39">
        <f>老後資金準備金確認シート!$H$48*減債基金係数表!$B47/12</f>
        <v>21833.333333333332</v>
      </c>
    </row>
    <row r="48" spans="1:6">
      <c r="A48">
        <v>47</v>
      </c>
      <c r="B48" s="38">
        <v>0.01</v>
      </c>
      <c r="C48" s="39">
        <f>IF(老後資金準備金確認シート!$I$34="",老後資金準備金確認シート!$H$33*減債基金係数表!$B48/12,老後資金準備金確認シート!$I$34*減債基金係数表!$B48/12)</f>
        <v>26980.84375</v>
      </c>
      <c r="D48" s="39">
        <f>老後資金準備金確認シート!$H$36*減債基金係数表!$B48/12</f>
        <v>10833.333333333334</v>
      </c>
      <c r="E48" s="39">
        <f>IF(老後資金準備金確認シート!$I$46="",老後資金準備金確認シート!$H$45*減債基金係数表!$B48/12,老後資金準備金確認シート!$H$45*減債基金係数表!$B48/12)</f>
        <v>5119.5412500000002</v>
      </c>
      <c r="F48" s="39">
        <f>老後資金準備金確認シート!$H$48*減債基金係数表!$B48/12</f>
        <v>21833.333333333332</v>
      </c>
    </row>
    <row r="49" spans="1:6">
      <c r="A49">
        <v>48</v>
      </c>
      <c r="B49" s="38">
        <v>0.01</v>
      </c>
      <c r="C49" s="39">
        <f>IF(老後資金準備金確認シート!$I$34="",老後資金準備金確認シート!$H$33*減債基金係数表!$B49/12,老後資金準備金確認シート!$I$34*減債基金係数表!$B49/12)</f>
        <v>26980.84375</v>
      </c>
      <c r="D49" s="39">
        <f>老後資金準備金確認シート!$H$36*減債基金係数表!$B49/12</f>
        <v>10833.333333333334</v>
      </c>
      <c r="E49" s="39">
        <f>IF(老後資金準備金確認シート!$I$46="",老後資金準備金確認シート!$H$45*減債基金係数表!$B49/12,老後資金準備金確認シート!$H$45*減債基金係数表!$B49/12)</f>
        <v>5119.5412500000002</v>
      </c>
      <c r="F49" s="39">
        <f>老後資金準備金確認シート!$H$48*減債基金係数表!$B49/12</f>
        <v>21833.333333333332</v>
      </c>
    </row>
    <row r="50" spans="1:6">
      <c r="A50">
        <v>49</v>
      </c>
      <c r="B50" s="38">
        <v>8.9999999999999993E-3</v>
      </c>
      <c r="C50" s="39">
        <f>IF(老後資金準備金確認シート!$I$34="",老後資金準備金確認シート!$H$33*減債基金係数表!$B50/12,老後資金準備金確認シート!$I$34*減債基金係数表!$B50/12)</f>
        <v>24282.759374999998</v>
      </c>
      <c r="D50" s="39">
        <f>老後資金準備金確認シート!$H$36*減債基金係数表!$B50/12</f>
        <v>9749.9999999999982</v>
      </c>
      <c r="E50" s="39">
        <f>IF(老後資金準備金確認シート!$I$46="",老後資金準備金確認シート!$H$45*減債基金係数表!$B50/12,老後資金準備金確認シート!$H$45*減債基金係数表!$B50/12)</f>
        <v>4607.5871249999991</v>
      </c>
      <c r="F50" s="39">
        <f>老後資金準備金確認シート!$H$48*減債基金係数表!$B50/12</f>
        <v>19649.999999999996</v>
      </c>
    </row>
    <row r="51" spans="1:6">
      <c r="A51">
        <v>50</v>
      </c>
      <c r="B51" s="38">
        <v>8.9999999999999993E-3</v>
      </c>
      <c r="C51" s="39">
        <f>IF(老後資金準備金確認シート!$I$34="",老後資金準備金確認シート!$H$33*減債基金係数表!$B51/12,老後資金準備金確認シート!$I$34*減債基金係数表!$B51/12)</f>
        <v>24282.759374999998</v>
      </c>
      <c r="D51" s="39">
        <f>老後資金準備金確認シート!$H$36*減債基金係数表!$B51/12</f>
        <v>9749.9999999999982</v>
      </c>
      <c r="E51" s="39">
        <f>IF(老後資金準備金確認シート!$I$46="",老後資金準備金確認シート!$H$45*減債基金係数表!$B51/12,老後資金準備金確認シート!$H$45*減債基金係数表!$B51/12)</f>
        <v>4607.5871249999991</v>
      </c>
      <c r="F51" s="39">
        <f>老後資金準備金確認シート!$H$48*減債基金係数表!$B51/12</f>
        <v>19649.999999999996</v>
      </c>
    </row>
  </sheetData>
  <sheetProtection sheet="1" objects="1" scenarios="1" select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老後資金準備金確認シート</vt:lpstr>
      <vt:lpstr>減債基金係数表</vt:lpstr>
      <vt:lpstr>老後資金準備金確認シート!Print_Area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dc:creator>
  <cp:lastModifiedBy>nishi</cp:lastModifiedBy>
  <cp:lastPrinted>2019-02-17T04:14:16Z</cp:lastPrinted>
  <dcterms:created xsi:type="dcterms:W3CDTF">2019-02-15T11:10:48Z</dcterms:created>
  <dcterms:modified xsi:type="dcterms:W3CDTF">2019-02-17T07:34:46Z</dcterms:modified>
</cp:coreProperties>
</file>